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'INDICADORES'!$B$5:$R$159</definedName>
    <definedName name="_xlnm.Print_Titles" localSheetId="0">'INDICADORES'!$1:$9</definedName>
  </definedNames>
  <calcPr fullCalcOnLoad="1"/>
</workbook>
</file>

<file path=xl/sharedStrings.xml><?xml version="1.0" encoding="utf-8"?>
<sst xmlns="http://schemas.openxmlformats.org/spreadsheetml/2006/main" count="61" uniqueCount="52">
  <si>
    <t>Faena</t>
  </si>
  <si>
    <t>Produc</t>
  </si>
  <si>
    <t>Participación (*)</t>
  </si>
  <si>
    <t>Exportacion</t>
  </si>
  <si>
    <t>Consumo</t>
  </si>
  <si>
    <t xml:space="preserve"> NOVILLO LINIERS</t>
  </si>
  <si>
    <t>Precio</t>
  </si>
  <si>
    <t>cabezas</t>
  </si>
  <si>
    <t>ción (*)</t>
  </si>
  <si>
    <t>%</t>
  </si>
  <si>
    <t>SAGPYA</t>
  </si>
  <si>
    <t>SENASA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</si>
  <si>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</si>
  <si>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</si>
  <si>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</si>
  <si>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</si>
  <si>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</si>
  <si>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</si>
  <si>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</si>
  <si>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</si>
  <si>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</si>
  <si>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</si>
  <si>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Perìodo</t>
  </si>
  <si>
    <t>SE NASA</t>
  </si>
  <si>
    <t>ONCCA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</si>
  <si>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</si>
  <si>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</si>
  <si>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</si>
  <si>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</si>
  <si>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</si>
  <si>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</si>
  <si>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</si>
  <si>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</si>
  <si>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</si>
  <si>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</si>
  <si>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</si>
  <si>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</si>
  <si>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Variación % </t>
  </si>
  <si>
    <t>Celdas sombreadas no se cuenta con la información para ese período</t>
  </si>
  <si>
    <t>Los precios minoristas surgen del promedio de seis cortes (asado, bife angosto, cuadril, carne picada, nalga y paleta) de acuerdo a datos publicados por INDEC e IPCVA.</t>
  </si>
  <si>
    <t>Variación porcentual mensual</t>
  </si>
  <si>
    <t>2015/14</t>
  </si>
  <si>
    <t>2015/13</t>
  </si>
  <si>
    <t>2015/12</t>
  </si>
  <si>
    <t>2015/11</t>
  </si>
  <si>
    <t>2015/10</t>
  </si>
  <si>
    <t>2015/09</t>
  </si>
  <si>
    <t>Dic.15/ Nov.15</t>
  </si>
  <si>
    <t>Dic.15/ Dic.14</t>
  </si>
  <si>
    <t>Dic.15/ Dic.13</t>
  </si>
  <si>
    <t>Años</t>
  </si>
  <si>
    <t>Fuente: Consorcio de Exportadores de Carnes Argentinas a partir de datos MINAGRI, SENASA, IPCVA, M.de Liniers y estimaciones propias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</si>
</sst>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7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5" fillId="0" borderId="0" xfId="0" applyNumberFormat="1" applyFont="1" applyAlignment="1">
      <alignment/>
    </xf>
    <xf numFmtId="177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78" fontId="3" fillId="0" borderId="1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/>
    </xf>
    <xf numFmtId="178" fontId="3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3" fontId="6" fillId="2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178" fontId="3" fillId="2" borderId="4" xfId="0" applyNumberFormat="1" applyFont="1" applyFill="1" applyBorder="1" applyAlignment="1">
      <alignment/>
    </xf>
    <xf numFmtId="183" fontId="0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178" fontId="3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17" fontId="0" fillId="0" borderId="2" xfId="0" applyNumberFormat="1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4" fontId="6" fillId="4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78" fontId="3" fillId="2" borderId="7" xfId="0" applyNumberFormat="1" applyFont="1" applyFill="1" applyBorder="1" applyAlignment="1">
      <alignment/>
    </xf>
    <xf numFmtId="178" fontId="3" fillId="4" borderId="7" xfId="0" applyNumberFormat="1" applyFont="1" applyFill="1" applyBorder="1" applyAlignment="1">
      <alignment/>
    </xf>
    <xf numFmtId="178" fontId="3" fillId="2" borderId="9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3" fontId="6" fillId="2" borderId="11" xfId="0" applyNumberFormat="1" applyFont="1" applyFill="1" applyBorder="1" applyAlignment="1">
      <alignment/>
    </xf>
    <xf numFmtId="178" fontId="3" fillId="2" borderId="11" xfId="0" applyNumberFormat="1" applyFont="1" applyFill="1" applyBorder="1" applyAlignment="1">
      <alignment/>
    </xf>
    <xf numFmtId="178" fontId="3" fillId="2" borderId="12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7" fontId="3" fillId="0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183" fontId="3" fillId="5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17" fontId="3" fillId="5" borderId="2" xfId="0" applyNumberFormat="1" applyFont="1" applyFill="1" applyBorder="1" applyAlignment="1">
      <alignment horizontal="left"/>
    </xf>
    <xf numFmtId="3" fontId="3" fillId="5" borderId="11" xfId="0" applyNumberFormat="1" applyFont="1" applyFill="1" applyBorder="1" applyAlignment="1">
      <alignment/>
    </xf>
    <xf numFmtId="183" fontId="3" fillId="5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183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6" fillId="0" borderId="8" xfId="0" applyNumberFormat="1" applyFont="1" applyFill="1" applyBorder="1" applyAlignment="1">
      <alignment/>
    </xf>
    <xf numFmtId="174" fontId="5" fillId="0" borderId="2" xfId="0" applyNumberFormat="1" applyFont="1" applyFill="1" applyBorder="1" applyAlignment="1">
      <alignment horizontal="left"/>
    </xf>
    <xf numFmtId="3" fontId="8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0" fillId="4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9" fontId="0" fillId="0" borderId="1" xfId="18" applyNumberFormat="1" applyFont="1" applyFill="1" applyBorder="1" applyAlignment="1">
      <alignment/>
    </xf>
    <xf numFmtId="189" fontId="3" fillId="0" borderId="1" xfId="18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91" fontId="3" fillId="0" borderId="1" xfId="18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91" fontId="3" fillId="0" borderId="1" xfId="18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4"/>
  <sheetViews>
    <sheetView tabSelected="1" zoomScale="75" zoomScaleNormal="75" workbookViewId="0" topLeftCell="A1">
      <pane xSplit="2" ySplit="8" topLeftCell="C1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74" sqref="T174"/>
    </sheetView>
  </sheetViews>
  <sheetFormatPr defaultColWidth="11.421875" defaultRowHeight="12.75"/>
  <cols>
    <col min="1" max="1" width="4.28125" style="38" customWidth="1"/>
    <col min="2" max="2" width="20.00390625" style="0" customWidth="1"/>
    <col min="3" max="3" width="14.8515625" style="0" customWidth="1"/>
    <col min="4" max="4" width="15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4.57421875" style="0" customWidth="1"/>
    <col min="11" max="11" width="14.7109375" style="0" customWidth="1"/>
    <col min="12" max="12" width="9.8515625" style="0" customWidth="1"/>
    <col min="13" max="13" width="10.28125" style="0" customWidth="1"/>
    <col min="14" max="14" width="10.00390625" style="0" customWidth="1"/>
    <col min="15" max="15" width="10.140625" style="0" customWidth="1"/>
    <col min="16" max="16" width="10.28125" style="0" customWidth="1"/>
    <col min="17" max="17" width="10.00390625" style="0" customWidth="1"/>
    <col min="18" max="18" width="13.421875" style="0" customWidth="1"/>
    <col min="19" max="19" width="13.8515625" style="0" hidden="1" customWidth="1"/>
    <col min="20" max="20" width="11.421875" style="2" customWidth="1"/>
  </cols>
  <sheetData>
    <row r="1" ht="12.75">
      <c r="D1" s="1"/>
    </row>
    <row r="3" ht="13.5" thickBot="1"/>
    <row r="4" spans="2:18" ht="13.5" thickBot="1">
      <c r="B4" s="10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5"/>
    </row>
    <row r="5" spans="2:55" ht="12.75">
      <c r="B5" s="84"/>
      <c r="C5" s="134" t="s">
        <v>0</v>
      </c>
      <c r="D5" s="134"/>
      <c r="E5" s="85" t="s">
        <v>1</v>
      </c>
      <c r="F5" s="134" t="s">
        <v>2</v>
      </c>
      <c r="G5" s="134"/>
      <c r="H5" s="134" t="s">
        <v>3</v>
      </c>
      <c r="I5" s="134"/>
      <c r="J5" s="134"/>
      <c r="K5" s="134"/>
      <c r="L5" s="134" t="s">
        <v>4</v>
      </c>
      <c r="M5" s="134"/>
      <c r="N5" s="134" t="s">
        <v>5</v>
      </c>
      <c r="O5" s="134"/>
      <c r="P5" s="134"/>
      <c r="Q5" s="134"/>
      <c r="R5" s="86" t="s">
        <v>6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18" ht="12.75">
      <c r="B6" s="87"/>
      <c r="C6" s="136" t="s">
        <v>7</v>
      </c>
      <c r="D6" s="136"/>
      <c r="E6" s="79" t="s">
        <v>8</v>
      </c>
      <c r="F6" s="136" t="s">
        <v>9</v>
      </c>
      <c r="G6" s="136"/>
      <c r="H6" s="136" t="s">
        <v>10</v>
      </c>
      <c r="I6" s="136"/>
      <c r="J6" s="137" t="s">
        <v>11</v>
      </c>
      <c r="K6" s="137"/>
      <c r="L6" s="80"/>
      <c r="M6" s="80"/>
      <c r="N6" s="135" t="s">
        <v>12</v>
      </c>
      <c r="O6" s="135"/>
      <c r="P6" s="135"/>
      <c r="Q6" s="80"/>
      <c r="R6" s="88" t="s">
        <v>13</v>
      </c>
    </row>
    <row r="7" spans="2:18" ht="12.75">
      <c r="B7" s="87"/>
      <c r="C7" s="80"/>
      <c r="D7" s="80"/>
      <c r="E7" s="80" t="s">
        <v>14</v>
      </c>
      <c r="F7" s="80"/>
      <c r="G7" s="80"/>
      <c r="H7" s="80"/>
      <c r="I7" s="80" t="s">
        <v>6</v>
      </c>
      <c r="J7" s="80"/>
      <c r="K7" s="80" t="s">
        <v>15</v>
      </c>
      <c r="L7" s="80" t="s">
        <v>14</v>
      </c>
      <c r="M7" s="80" t="s">
        <v>16</v>
      </c>
      <c r="N7" s="80" t="s">
        <v>17</v>
      </c>
      <c r="O7" s="80" t="s">
        <v>18</v>
      </c>
      <c r="P7" s="80" t="s">
        <v>19</v>
      </c>
      <c r="Q7" s="80" t="s">
        <v>20</v>
      </c>
      <c r="R7" s="89" t="s">
        <v>21</v>
      </c>
    </row>
    <row r="8" spans="2:18" ht="12.75">
      <c r="B8" s="63" t="s">
        <v>22</v>
      </c>
      <c r="C8" s="80" t="s">
        <v>23</v>
      </c>
      <c r="D8" s="80" t="s">
        <v>24</v>
      </c>
      <c r="E8" s="80" t="s">
        <v>25</v>
      </c>
      <c r="F8" s="80"/>
      <c r="G8" s="80"/>
      <c r="H8" s="80" t="s">
        <v>25</v>
      </c>
      <c r="I8" s="80" t="s">
        <v>26</v>
      </c>
      <c r="J8" s="80" t="s">
        <v>25</v>
      </c>
      <c r="K8" s="80" t="s">
        <v>27</v>
      </c>
      <c r="L8" s="80" t="s">
        <v>25</v>
      </c>
      <c r="M8" s="80" t="s">
        <v>28</v>
      </c>
      <c r="N8" s="80" t="s">
        <v>29</v>
      </c>
      <c r="O8" s="80" t="s">
        <v>30</v>
      </c>
      <c r="P8" s="80" t="s">
        <v>31</v>
      </c>
      <c r="Q8" s="80" t="s">
        <v>32</v>
      </c>
      <c r="R8" s="90" t="s">
        <v>33</v>
      </c>
    </row>
    <row r="9" spans="2:18" ht="16.5" customHeight="1">
      <c r="B9" s="87"/>
      <c r="C9" s="80"/>
      <c r="D9" s="80"/>
      <c r="E9" s="80" t="s">
        <v>34</v>
      </c>
      <c r="F9" s="80" t="s">
        <v>35</v>
      </c>
      <c r="G9" s="80" t="s">
        <v>36</v>
      </c>
      <c r="H9" s="80" t="s">
        <v>34</v>
      </c>
      <c r="I9" s="80"/>
      <c r="J9" s="80" t="s">
        <v>34</v>
      </c>
      <c r="K9" s="80"/>
      <c r="L9" s="80" t="s">
        <v>34</v>
      </c>
      <c r="M9" s="80"/>
      <c r="N9" s="80"/>
      <c r="O9" s="80"/>
      <c r="P9" s="80"/>
      <c r="Q9" s="80"/>
      <c r="R9" s="90"/>
    </row>
    <row r="10" spans="1:20" s="11" customFormat="1" ht="16.5" customHeight="1">
      <c r="A10" s="50"/>
      <c r="B10" s="5">
        <v>2007</v>
      </c>
      <c r="C10" s="3">
        <f>SUM(C19:C30)</f>
        <v>12633388</v>
      </c>
      <c r="D10" s="3">
        <f>SUM(D19:D30)</f>
        <v>14973167</v>
      </c>
      <c r="E10" s="3">
        <f>SUM(E19:E30)</f>
        <v>3216.5919999999996</v>
      </c>
      <c r="F10" s="6">
        <f>+AVERAGE(F19:F30)</f>
        <v>23.744612270448936</v>
      </c>
      <c r="G10" s="6">
        <f>+AVERAGE(G19:G30)</f>
        <v>47.4062001631844</v>
      </c>
      <c r="H10" s="3">
        <f>SUM(H19:H30)</f>
        <v>539016</v>
      </c>
      <c r="I10" s="3">
        <f>+AVERAGE(I19:I30)</f>
        <v>2385.567487741047</v>
      </c>
      <c r="J10" s="4">
        <f>SUM(J19:J30)</f>
        <v>542205.5</v>
      </c>
      <c r="K10" s="4">
        <f>SUM(K19:K30)</f>
        <v>1449604</v>
      </c>
      <c r="L10" s="4">
        <f>SUM(L19:L30)</f>
        <v>2678</v>
      </c>
      <c r="M10" s="6">
        <f>+AVERAGE(M19:M30)</f>
        <v>68.72083333333333</v>
      </c>
      <c r="N10" s="10">
        <v>2.651</v>
      </c>
      <c r="O10" s="10">
        <f>+AVERAGE(O19:O30)</f>
        <v>0.990605294447104</v>
      </c>
      <c r="P10" s="9">
        <f>+AVERAGE(P19:P30)</f>
        <v>94.77499999999999</v>
      </c>
      <c r="Q10" s="9">
        <f>+AVERAGE(Q19:Q30)</f>
        <v>480.0833333333333</v>
      </c>
      <c r="R10" s="91">
        <f>+AVERAGE(R19:R30)</f>
        <v>9.3725</v>
      </c>
      <c r="T10" s="30"/>
    </row>
    <row r="11" spans="1:20" s="11" customFormat="1" ht="16.5" customHeight="1">
      <c r="A11" s="50"/>
      <c r="B11" s="5">
        <v>2008</v>
      </c>
      <c r="C11" s="3">
        <f>+C32+C33+C34+C35+C36+C37+C38+C39+C40+C41+C42+C43</f>
        <v>12209820</v>
      </c>
      <c r="D11" s="3">
        <f>+D32+D33+D34+D35+D36+D37+D38+D39+D40+D41+D42+D43</f>
        <v>14669271</v>
      </c>
      <c r="E11" s="3">
        <f>+E32+E33+E34+E35+E36+E37+E38+E39+E40+E41+E42+E43</f>
        <v>3112.231</v>
      </c>
      <c r="F11" s="6">
        <v>21.88</v>
      </c>
      <c r="G11" s="6">
        <v>48.6</v>
      </c>
      <c r="H11" s="3">
        <f>+H32+H33+H34+H35+H36+H37+H38+H39+H40+H41+H42+H43</f>
        <v>429361</v>
      </c>
      <c r="I11" s="3">
        <v>3462</v>
      </c>
      <c r="J11" s="4">
        <f>+J32+J33+J34+J35+J36+J37+J38+J39+J40+J41+J42+J43</f>
        <v>434730.5</v>
      </c>
      <c r="K11" s="4">
        <f>+K32+K33+K34+K35+K36+K37+K38+K39+K40+K41+K42+K43</f>
        <v>1677713</v>
      </c>
      <c r="L11" s="4">
        <v>2682</v>
      </c>
      <c r="M11" s="6">
        <f aca="true" t="shared" si="0" ref="M11:R11">+AVERAGE(M32:M43)</f>
        <v>67.7670449554045</v>
      </c>
      <c r="N11" s="10">
        <f t="shared" si="0"/>
        <v>2.967</v>
      </c>
      <c r="O11" s="10">
        <f t="shared" si="0"/>
        <v>1.1040216049382716</v>
      </c>
      <c r="P11" s="9">
        <f t="shared" si="0"/>
        <v>94.74328904049837</v>
      </c>
      <c r="Q11" s="9">
        <f t="shared" si="0"/>
        <v>482.3333333333333</v>
      </c>
      <c r="R11" s="91">
        <f t="shared" si="0"/>
        <v>12.951111111111112</v>
      </c>
      <c r="T11" s="30"/>
    </row>
    <row r="12" spans="1:20" s="15" customFormat="1" ht="16.5" customHeight="1">
      <c r="A12" s="51"/>
      <c r="B12" s="5">
        <v>2009</v>
      </c>
      <c r="C12" s="4">
        <v>13486332</v>
      </c>
      <c r="D12" s="4">
        <v>16053026.5</v>
      </c>
      <c r="E12" s="4">
        <v>3376.394889935141</v>
      </c>
      <c r="F12" s="6">
        <v>19.7</v>
      </c>
      <c r="G12" s="6">
        <v>49.2</v>
      </c>
      <c r="H12" s="4">
        <v>661379</v>
      </c>
      <c r="I12" s="9">
        <v>2527.6666666666665</v>
      </c>
      <c r="J12" s="4">
        <v>664841.5</v>
      </c>
      <c r="K12" s="4">
        <v>1866411</v>
      </c>
      <c r="L12" s="4">
        <v>2711.8272143330832</v>
      </c>
      <c r="M12" s="6">
        <v>67.67</v>
      </c>
      <c r="N12" s="10">
        <v>3.217166666666667</v>
      </c>
      <c r="O12" s="10">
        <v>1.0117101926040506</v>
      </c>
      <c r="P12" s="9">
        <v>95.91666666666667</v>
      </c>
      <c r="Q12" s="9">
        <v>484</v>
      </c>
      <c r="R12" s="91">
        <v>14.90486111111111</v>
      </c>
      <c r="T12" s="46"/>
    </row>
    <row r="13" spans="1:20" s="13" customFormat="1" ht="16.5" customHeight="1">
      <c r="A13" s="52"/>
      <c r="B13" s="5">
        <v>2010</v>
      </c>
      <c r="C13" s="4">
        <v>9726436</v>
      </c>
      <c r="D13" s="4">
        <v>11882707</v>
      </c>
      <c r="E13" s="4">
        <v>2626.6560407154157</v>
      </c>
      <c r="F13" s="6">
        <v>22.704530421574713</v>
      </c>
      <c r="G13" s="6">
        <v>43.270772984429335</v>
      </c>
      <c r="H13" s="4">
        <v>309874</v>
      </c>
      <c r="I13" s="9">
        <v>3967.4568417315277</v>
      </c>
      <c r="J13" s="4">
        <v>315350</v>
      </c>
      <c r="K13" s="4">
        <v>1385011</v>
      </c>
      <c r="L13" s="4">
        <v>2303.442770013223</v>
      </c>
      <c r="M13" s="6">
        <v>57.083333333333336</v>
      </c>
      <c r="N13" s="10">
        <v>6.28875</v>
      </c>
      <c r="O13" s="10">
        <v>1.8815179342341664</v>
      </c>
      <c r="P13" s="9">
        <v>162.51666666666668</v>
      </c>
      <c r="Q13" s="9">
        <v>483.5</v>
      </c>
      <c r="R13" s="91">
        <v>25.081666666666667</v>
      </c>
      <c r="T13" s="19"/>
    </row>
    <row r="14" spans="1:20" s="13" customFormat="1" ht="16.5" customHeight="1">
      <c r="A14" s="52"/>
      <c r="B14" s="5">
        <v>2011</v>
      </c>
      <c r="C14" s="4">
        <v>9024772</v>
      </c>
      <c r="D14" s="4">
        <v>10861916</v>
      </c>
      <c r="E14" s="4">
        <v>2496</v>
      </c>
      <c r="F14" s="6">
        <v>26.153671476946528</v>
      </c>
      <c r="G14" s="6">
        <v>37.4746595121578</v>
      </c>
      <c r="H14" s="4">
        <v>250893</v>
      </c>
      <c r="I14" s="9">
        <v>5104.083333333333</v>
      </c>
      <c r="J14" s="4">
        <v>250680.6</v>
      </c>
      <c r="K14" s="4">
        <v>1492302</v>
      </c>
      <c r="L14" s="4">
        <v>2246.6</v>
      </c>
      <c r="M14" s="6">
        <v>55.47169138331026</v>
      </c>
      <c r="N14" s="10">
        <v>8.201108333333332</v>
      </c>
      <c r="O14" s="10">
        <v>2.3568887271652454</v>
      </c>
      <c r="P14" s="9">
        <v>188.59444132841062</v>
      </c>
      <c r="Q14" s="9">
        <v>481.9166666666667</v>
      </c>
      <c r="R14" s="91">
        <v>32.26291666666667</v>
      </c>
      <c r="S14" s="11"/>
      <c r="T14" s="19"/>
    </row>
    <row r="15" spans="1:20" s="13" customFormat="1" ht="16.5" customHeight="1">
      <c r="A15" s="52"/>
      <c r="B15" s="5">
        <v>2012</v>
      </c>
      <c r="C15" s="4">
        <v>9296887</v>
      </c>
      <c r="D15" s="4">
        <v>11429247</v>
      </c>
      <c r="E15" s="4">
        <v>2600.05815</v>
      </c>
      <c r="F15" s="6">
        <v>23.225</v>
      </c>
      <c r="G15" s="6">
        <v>39.76666666666666</v>
      </c>
      <c r="H15" s="4">
        <v>188403</v>
      </c>
      <c r="I15" s="9">
        <v>5320.083333333333</v>
      </c>
      <c r="J15" s="4">
        <v>185146</v>
      </c>
      <c r="K15" s="4">
        <v>1190063</v>
      </c>
      <c r="L15" s="4">
        <v>2414</v>
      </c>
      <c r="M15" s="6">
        <v>58.86749200729335</v>
      </c>
      <c r="N15" s="10">
        <v>8.806916666666666</v>
      </c>
      <c r="O15" s="10">
        <v>2.285686488837172</v>
      </c>
      <c r="P15" s="9">
        <v>180.60456256526615</v>
      </c>
      <c r="Q15" s="9">
        <v>481</v>
      </c>
      <c r="R15" s="91">
        <v>38.7075</v>
      </c>
      <c r="S15" s="11"/>
      <c r="T15" s="19"/>
    </row>
    <row r="16" spans="1:20" s="13" customFormat="1" ht="16.5" customHeight="1">
      <c r="A16" s="52"/>
      <c r="B16" s="29">
        <v>2013</v>
      </c>
      <c r="C16" s="12">
        <v>10233578</v>
      </c>
      <c r="D16" s="12">
        <v>12652438</v>
      </c>
      <c r="E16" s="12">
        <v>2841.115</v>
      </c>
      <c r="F16" s="33">
        <v>20.39166666666667</v>
      </c>
      <c r="G16" s="33">
        <v>42.05</v>
      </c>
      <c r="H16" s="12">
        <v>201293</v>
      </c>
      <c r="I16" s="12">
        <v>4920.333333333333</v>
      </c>
      <c r="J16" s="12">
        <v>201203.15</v>
      </c>
      <c r="K16" s="12">
        <v>1250000</v>
      </c>
      <c r="L16" s="12">
        <v>2643.515</v>
      </c>
      <c r="M16" s="12">
        <v>63.68216633816372</v>
      </c>
      <c r="N16" s="28">
        <v>9.630999999999998</v>
      </c>
      <c r="O16" s="28">
        <v>2.0700470097882366</v>
      </c>
      <c r="P16" s="12">
        <v>172.79383878964703</v>
      </c>
      <c r="Q16" s="12">
        <v>474</v>
      </c>
      <c r="R16" s="92">
        <v>42.20875</v>
      </c>
      <c r="S16" s="11"/>
      <c r="T16" s="19"/>
    </row>
    <row r="17" spans="1:20" s="13" customFormat="1" ht="16.5" customHeight="1">
      <c r="A17" s="52"/>
      <c r="B17" s="29">
        <v>2014</v>
      </c>
      <c r="C17" s="12">
        <v>9983348</v>
      </c>
      <c r="D17" s="12">
        <v>12100978</v>
      </c>
      <c r="E17" s="12">
        <v>2665.041</v>
      </c>
      <c r="F17" s="33">
        <v>16.575306133727604</v>
      </c>
      <c r="G17" s="33">
        <v>45.76666666666666</v>
      </c>
      <c r="H17" s="12">
        <v>211630</v>
      </c>
      <c r="I17" s="12">
        <v>4979.833333333333</v>
      </c>
      <c r="J17" s="12">
        <v>203961</v>
      </c>
      <c r="K17" s="12">
        <v>1285100</v>
      </c>
      <c r="L17" s="12">
        <v>2457.1420000000003</v>
      </c>
      <c r="M17" s="12">
        <v>59.228462566086165</v>
      </c>
      <c r="N17" s="28">
        <v>15.119750000000003</v>
      </c>
      <c r="O17" s="28">
        <v>2.1871998189799298</v>
      </c>
      <c r="P17" s="12">
        <v>216.79909926269275</v>
      </c>
      <c r="Q17" s="12">
        <v>472.9166666666667</v>
      </c>
      <c r="R17" s="92">
        <v>63.39194444444444</v>
      </c>
      <c r="S17" s="11"/>
      <c r="T17" s="19"/>
    </row>
    <row r="18" spans="1:20" s="13" customFormat="1" ht="16.5" customHeight="1">
      <c r="A18" s="52"/>
      <c r="B18" s="29"/>
      <c r="C18" s="12"/>
      <c r="D18" s="12"/>
      <c r="E18" s="12"/>
      <c r="F18" s="33"/>
      <c r="G18" s="33"/>
      <c r="H18" s="12"/>
      <c r="I18" s="12"/>
      <c r="J18" s="12"/>
      <c r="K18" s="12"/>
      <c r="L18" s="12"/>
      <c r="M18" s="12"/>
      <c r="N18" s="28"/>
      <c r="O18" s="28"/>
      <c r="P18" s="12"/>
      <c r="Q18" s="12"/>
      <c r="R18" s="92"/>
      <c r="S18" s="11"/>
      <c r="T18" s="19"/>
    </row>
    <row r="19" spans="1:20" s="13" customFormat="1" ht="16.5" customHeight="1">
      <c r="A19" s="52"/>
      <c r="B19" s="66">
        <v>39083</v>
      </c>
      <c r="C19" s="4">
        <v>1037915</v>
      </c>
      <c r="D19" s="4">
        <v>1225980</v>
      </c>
      <c r="E19" s="9">
        <v>268.529</v>
      </c>
      <c r="F19" s="6">
        <v>25.473026889222623</v>
      </c>
      <c r="G19" s="6">
        <v>46.20084870259808</v>
      </c>
      <c r="H19" s="4">
        <v>33993</v>
      </c>
      <c r="I19" s="9">
        <v>2462</v>
      </c>
      <c r="J19" s="4">
        <v>34302</v>
      </c>
      <c r="K19" s="4">
        <v>98493</v>
      </c>
      <c r="L19" s="17">
        <v>234</v>
      </c>
      <c r="M19" s="9">
        <v>70.86</v>
      </c>
      <c r="N19" s="8">
        <v>2.33</v>
      </c>
      <c r="O19" s="21">
        <v>0.89</v>
      </c>
      <c r="P19" s="14">
        <v>89.8</v>
      </c>
      <c r="Q19" s="81">
        <v>486</v>
      </c>
      <c r="R19" s="93">
        <v>9.25</v>
      </c>
      <c r="S19" s="95">
        <f>+E19/D19*1000000</f>
        <v>219.03212124178208</v>
      </c>
      <c r="T19" s="30"/>
    </row>
    <row r="20" spans="1:20" s="13" customFormat="1" ht="16.5" customHeight="1">
      <c r="A20" s="52"/>
      <c r="B20" s="66">
        <v>39114</v>
      </c>
      <c r="C20" s="4">
        <v>915552</v>
      </c>
      <c r="D20" s="4">
        <v>1087308</v>
      </c>
      <c r="E20" s="9">
        <v>237</v>
      </c>
      <c r="F20" s="6">
        <v>25.224188388276232</v>
      </c>
      <c r="G20" s="6">
        <v>45.46665831220145</v>
      </c>
      <c r="H20" s="4">
        <v>29604</v>
      </c>
      <c r="I20" s="9">
        <v>2359</v>
      </c>
      <c r="J20" s="4">
        <v>29884.5</v>
      </c>
      <c r="K20" s="4">
        <v>79865</v>
      </c>
      <c r="L20" s="17">
        <v>208</v>
      </c>
      <c r="M20" s="9">
        <v>69.82</v>
      </c>
      <c r="N20" s="8">
        <v>2.347</v>
      </c>
      <c r="O20" s="21">
        <v>0.89</v>
      </c>
      <c r="P20" s="14">
        <v>89.7</v>
      </c>
      <c r="Q20" s="81">
        <v>491</v>
      </c>
      <c r="R20" s="93">
        <v>9.25</v>
      </c>
      <c r="S20" s="95">
        <f aca="true" t="shared" si="1" ref="S20:S82">+E20/D20*1000000</f>
        <v>217.969517376861</v>
      </c>
      <c r="T20" s="30"/>
    </row>
    <row r="21" spans="1:20" s="13" customFormat="1" ht="16.5" customHeight="1">
      <c r="A21" s="52"/>
      <c r="B21" s="66">
        <v>39142</v>
      </c>
      <c r="C21" s="4">
        <v>991644</v>
      </c>
      <c r="D21" s="4">
        <v>1178526</v>
      </c>
      <c r="E21" s="4">
        <v>256.598</v>
      </c>
      <c r="F21" s="6">
        <v>26.07796868157332</v>
      </c>
      <c r="G21" s="6">
        <v>44.381603506847455</v>
      </c>
      <c r="H21" s="4">
        <v>35587</v>
      </c>
      <c r="I21" s="9">
        <v>2471</v>
      </c>
      <c r="J21" s="4">
        <v>35893</v>
      </c>
      <c r="K21" s="4">
        <v>99321</v>
      </c>
      <c r="L21" s="17">
        <v>221</v>
      </c>
      <c r="M21" s="17">
        <v>66.97</v>
      </c>
      <c r="N21" s="8">
        <v>2.361</v>
      </c>
      <c r="O21" s="21">
        <v>0.9</v>
      </c>
      <c r="P21" s="14">
        <v>89.8</v>
      </c>
      <c r="Q21" s="81">
        <v>485</v>
      </c>
      <c r="R21" s="93">
        <v>9.33</v>
      </c>
      <c r="S21" s="95">
        <f t="shared" si="1"/>
        <v>217.72790757267978</v>
      </c>
      <c r="T21" s="30"/>
    </row>
    <row r="22" spans="1:20" s="13" customFormat="1" ht="16.5" customHeight="1">
      <c r="A22" s="52"/>
      <c r="B22" s="66">
        <v>39173</v>
      </c>
      <c r="C22" s="4">
        <v>918075</v>
      </c>
      <c r="D22" s="4">
        <v>1106022</v>
      </c>
      <c r="E22" s="4">
        <v>237</v>
      </c>
      <c r="F22" s="6">
        <v>23.893766796139744</v>
      </c>
      <c r="G22" s="6">
        <v>46.761722390863625</v>
      </c>
      <c r="H22" s="4">
        <v>38764</v>
      </c>
      <c r="I22" s="9">
        <v>2249</v>
      </c>
      <c r="J22" s="4">
        <v>38842</v>
      </c>
      <c r="K22" s="4">
        <v>94043</v>
      </c>
      <c r="L22" s="4">
        <v>198</v>
      </c>
      <c r="M22" s="4">
        <v>62.89</v>
      </c>
      <c r="N22" s="8">
        <v>2.407</v>
      </c>
      <c r="O22" s="21">
        <v>0.92</v>
      </c>
      <c r="P22" s="14">
        <v>90</v>
      </c>
      <c r="Q22" s="81">
        <v>474</v>
      </c>
      <c r="R22" s="93">
        <v>9.38</v>
      </c>
      <c r="S22" s="95">
        <f t="shared" si="1"/>
        <v>214.28145190601995</v>
      </c>
      <c r="T22" s="30"/>
    </row>
    <row r="23" spans="1:20" s="22" customFormat="1" ht="16.5" customHeight="1">
      <c r="A23" s="53"/>
      <c r="B23" s="66">
        <v>39203</v>
      </c>
      <c r="C23" s="4">
        <v>1007632</v>
      </c>
      <c r="D23" s="4">
        <v>1213133</v>
      </c>
      <c r="E23" s="4">
        <v>261.3</v>
      </c>
      <c r="F23" s="6">
        <v>24.03956194432684</v>
      </c>
      <c r="G23" s="6">
        <v>47.34790101079594</v>
      </c>
      <c r="H23" s="4">
        <v>41642</v>
      </c>
      <c r="I23" s="9">
        <v>2302</v>
      </c>
      <c r="J23" s="4">
        <v>41967</v>
      </c>
      <c r="K23" s="4">
        <v>107524</v>
      </c>
      <c r="L23" s="4">
        <v>220</v>
      </c>
      <c r="M23" s="4">
        <v>65.81</v>
      </c>
      <c r="N23" s="8">
        <v>2.734</v>
      </c>
      <c r="O23" s="21">
        <f>+N23/2.625</f>
        <v>1.0415238095238095</v>
      </c>
      <c r="P23" s="14">
        <v>101</v>
      </c>
      <c r="Q23" s="81">
        <v>475</v>
      </c>
      <c r="R23" s="93">
        <v>9.32</v>
      </c>
      <c r="S23" s="95">
        <f t="shared" si="1"/>
        <v>215.39270632321436</v>
      </c>
      <c r="T23" s="31"/>
    </row>
    <row r="24" spans="1:20" s="13" customFormat="1" ht="16.5" customHeight="1">
      <c r="A24" s="52"/>
      <c r="B24" s="66">
        <v>39234</v>
      </c>
      <c r="C24" s="4">
        <v>1016824</v>
      </c>
      <c r="D24" s="4">
        <v>1204992</v>
      </c>
      <c r="E24" s="4">
        <v>262.7</v>
      </c>
      <c r="F24" s="6">
        <v>23.81885002093631</v>
      </c>
      <c r="G24" s="6">
        <v>48.18804978671653</v>
      </c>
      <c r="H24" s="4">
        <v>41671</v>
      </c>
      <c r="I24" s="9">
        <v>2327</v>
      </c>
      <c r="J24" s="4">
        <v>41899.5</v>
      </c>
      <c r="K24" s="4">
        <v>107601</v>
      </c>
      <c r="L24" s="4">
        <v>221</v>
      </c>
      <c r="M24" s="4">
        <v>67.67</v>
      </c>
      <c r="N24" s="8">
        <v>2.663</v>
      </c>
      <c r="O24" s="21">
        <v>1.01</v>
      </c>
      <c r="P24" s="14">
        <v>96</v>
      </c>
      <c r="Q24" s="81">
        <v>476</v>
      </c>
      <c r="R24" s="93">
        <v>9.39</v>
      </c>
      <c r="S24" s="95">
        <f t="shared" si="1"/>
        <v>218.00974612279583</v>
      </c>
      <c r="T24" s="30"/>
    </row>
    <row r="25" spans="1:20" s="13" customFormat="1" ht="16.5" customHeight="1">
      <c r="A25" s="52"/>
      <c r="B25" s="66">
        <v>39264</v>
      </c>
      <c r="C25" s="4">
        <v>1107915</v>
      </c>
      <c r="D25" s="4">
        <v>1306309</v>
      </c>
      <c r="E25" s="4">
        <v>282.657</v>
      </c>
      <c r="F25" s="6">
        <v>24.272135897860128</v>
      </c>
      <c r="G25" s="6">
        <v>48.04575698021249</v>
      </c>
      <c r="H25" s="4">
        <v>54555</v>
      </c>
      <c r="I25" s="9">
        <v>2097</v>
      </c>
      <c r="J25" s="4">
        <v>54900.5</v>
      </c>
      <c r="K25" s="4">
        <v>126189</v>
      </c>
      <c r="L25" s="4">
        <v>228</v>
      </c>
      <c r="M25" s="4">
        <v>68.78</v>
      </c>
      <c r="N25" s="8">
        <v>2.578</v>
      </c>
      <c r="O25" s="21">
        <f>+N25/2.66</f>
        <v>0.9691729323308269</v>
      </c>
      <c r="P25" s="14">
        <v>91</v>
      </c>
      <c r="Q25" s="81">
        <v>479</v>
      </c>
      <c r="R25" s="93">
        <v>9.34</v>
      </c>
      <c r="S25" s="95">
        <f t="shared" si="1"/>
        <v>216.37836070944928</v>
      </c>
      <c r="T25" s="30"/>
    </row>
    <row r="26" spans="1:20" s="13" customFormat="1" ht="16.5" customHeight="1">
      <c r="A26" s="52"/>
      <c r="B26" s="66">
        <v>39295</v>
      </c>
      <c r="C26" s="4">
        <v>1184699</v>
      </c>
      <c r="D26" s="4">
        <v>1391909</v>
      </c>
      <c r="E26" s="4">
        <v>299.503</v>
      </c>
      <c r="F26" s="6">
        <v>24.030838506208173</v>
      </c>
      <c r="G26" s="6">
        <v>48.94455945094751</v>
      </c>
      <c r="H26" s="4">
        <v>64782</v>
      </c>
      <c r="I26" s="9">
        <v>2173</v>
      </c>
      <c r="J26" s="4">
        <v>65111</v>
      </c>
      <c r="K26" s="4">
        <v>154507</v>
      </c>
      <c r="L26" s="4">
        <v>235</v>
      </c>
      <c r="M26" s="4">
        <v>71.11</v>
      </c>
      <c r="N26" s="8">
        <v>2.652</v>
      </c>
      <c r="O26" s="21">
        <f>+N26/2.7</f>
        <v>0.9822222222222222</v>
      </c>
      <c r="P26" s="14">
        <v>93</v>
      </c>
      <c r="Q26" s="81">
        <v>477</v>
      </c>
      <c r="R26" s="93">
        <v>9.35</v>
      </c>
      <c r="S26" s="95">
        <f t="shared" si="1"/>
        <v>215.17426785802806</v>
      </c>
      <c r="T26" s="30"/>
    </row>
    <row r="27" spans="1:20" s="13" customFormat="1" ht="16.5" customHeight="1">
      <c r="A27" s="52"/>
      <c r="B27" s="66">
        <v>39326</v>
      </c>
      <c r="C27" s="4">
        <v>986286</v>
      </c>
      <c r="D27" s="4">
        <v>1170859</v>
      </c>
      <c r="E27" s="4">
        <v>248.705</v>
      </c>
      <c r="F27" s="6">
        <v>23.920188356575174</v>
      </c>
      <c r="G27" s="6">
        <v>47.00774880306525</v>
      </c>
      <c r="H27" s="4">
        <v>50379</v>
      </c>
      <c r="I27" s="9">
        <v>2510</v>
      </c>
      <c r="J27" s="4">
        <v>50637</v>
      </c>
      <c r="K27" s="4">
        <v>143055</v>
      </c>
      <c r="L27" s="4">
        <v>198</v>
      </c>
      <c r="M27" s="4">
        <v>63.06</v>
      </c>
      <c r="N27" s="8">
        <v>2.735</v>
      </c>
      <c r="O27" s="21">
        <f>+N27/2.67</f>
        <v>1.0243445692883895</v>
      </c>
      <c r="P27" s="14">
        <v>96</v>
      </c>
      <c r="Q27" s="81">
        <v>473</v>
      </c>
      <c r="R27" s="93">
        <v>9.31</v>
      </c>
      <c r="S27" s="95">
        <f t="shared" si="1"/>
        <v>212.41242540732918</v>
      </c>
      <c r="T27" s="23"/>
    </row>
    <row r="28" spans="1:20" s="13" customFormat="1" ht="16.5" customHeight="1">
      <c r="A28" s="52"/>
      <c r="B28" s="66">
        <v>39356</v>
      </c>
      <c r="C28" s="4">
        <v>1171694</v>
      </c>
      <c r="D28" s="4">
        <v>1387591</v>
      </c>
      <c r="E28" s="4">
        <v>290.6</v>
      </c>
      <c r="F28" s="6">
        <v>21.346535603112272</v>
      </c>
      <c r="G28" s="6">
        <v>48.133812129966834</v>
      </c>
      <c r="H28" s="4">
        <v>51682</v>
      </c>
      <c r="I28" s="9">
        <f>125465/H28*1000</f>
        <v>2427.6343794744785</v>
      </c>
      <c r="J28" s="4">
        <v>51945</v>
      </c>
      <c r="K28" s="4">
        <v>148975</v>
      </c>
      <c r="L28" s="4">
        <v>239</v>
      </c>
      <c r="M28" s="4">
        <v>72.9</v>
      </c>
      <c r="N28" s="8">
        <v>2.864</v>
      </c>
      <c r="O28" s="21">
        <v>1.07</v>
      </c>
      <c r="P28" s="14">
        <v>99</v>
      </c>
      <c r="Q28" s="81">
        <v>479</v>
      </c>
      <c r="R28" s="93">
        <v>9.33</v>
      </c>
      <c r="S28" s="95">
        <f t="shared" si="1"/>
        <v>209.4277060027054</v>
      </c>
      <c r="T28" s="23"/>
    </row>
    <row r="29" spans="1:20" s="13" customFormat="1" ht="16.5" customHeight="1">
      <c r="A29" s="52"/>
      <c r="B29" s="66">
        <v>39387</v>
      </c>
      <c r="C29" s="4">
        <v>1203966</v>
      </c>
      <c r="D29" s="4">
        <v>1419876</v>
      </c>
      <c r="E29" s="4">
        <v>303</v>
      </c>
      <c r="F29" s="6">
        <v>22.53318044028656</v>
      </c>
      <c r="G29" s="6">
        <v>48.73040111717889</v>
      </c>
      <c r="H29" s="4">
        <v>57144</v>
      </c>
      <c r="I29" s="9">
        <f>146957/H29*1000</f>
        <v>2571.696066078678</v>
      </c>
      <c r="J29" s="4">
        <v>57336</v>
      </c>
      <c r="K29" s="4">
        <v>168120</v>
      </c>
      <c r="L29" s="4">
        <v>246</v>
      </c>
      <c r="M29" s="4">
        <v>74.55</v>
      </c>
      <c r="N29" s="8">
        <v>2.969</v>
      </c>
      <c r="O29" s="21">
        <v>1.1</v>
      </c>
      <c r="P29" s="14">
        <v>102</v>
      </c>
      <c r="Q29" s="81">
        <v>481</v>
      </c>
      <c r="R29" s="93">
        <v>9.54</v>
      </c>
      <c r="S29" s="95">
        <f t="shared" si="1"/>
        <v>213.398916525105</v>
      </c>
      <c r="T29" s="23"/>
    </row>
    <row r="30" spans="1:20" s="13" customFormat="1" ht="16.5" customHeight="1">
      <c r="A30" s="52"/>
      <c r="B30" s="66">
        <v>39417</v>
      </c>
      <c r="C30" s="4">
        <v>1091186</v>
      </c>
      <c r="D30" s="4">
        <v>1280662</v>
      </c>
      <c r="E30" s="4">
        <v>269</v>
      </c>
      <c r="F30" s="6">
        <v>20.305105720869857</v>
      </c>
      <c r="G30" s="6">
        <v>49.6653397668189</v>
      </c>
      <c r="H30" s="4">
        <v>39213</v>
      </c>
      <c r="I30" s="9">
        <f>104992/H30*1000</f>
        <v>2677.4794073394028</v>
      </c>
      <c r="J30" s="4">
        <v>39488</v>
      </c>
      <c r="K30" s="4">
        <v>121911</v>
      </c>
      <c r="L30" s="4">
        <v>230</v>
      </c>
      <c r="M30" s="4">
        <v>70.23</v>
      </c>
      <c r="N30" s="8">
        <v>2.929</v>
      </c>
      <c r="O30" s="21">
        <v>1.09</v>
      </c>
      <c r="P30" s="14">
        <v>100</v>
      </c>
      <c r="Q30" s="81">
        <v>485</v>
      </c>
      <c r="R30" s="93">
        <v>9.68</v>
      </c>
      <c r="S30" s="95">
        <f t="shared" si="1"/>
        <v>210.04761599860072</v>
      </c>
      <c r="T30" s="23"/>
    </row>
    <row r="31" spans="1:20" s="13" customFormat="1" ht="16.5" customHeight="1">
      <c r="A31" s="52"/>
      <c r="B31" s="66"/>
      <c r="C31" s="41"/>
      <c r="D31" s="111"/>
      <c r="E31" s="4"/>
      <c r="F31" s="33"/>
      <c r="G31" s="33"/>
      <c r="H31" s="4"/>
      <c r="I31" s="9"/>
      <c r="J31" s="4"/>
      <c r="K31" s="41"/>
      <c r="L31" s="41"/>
      <c r="M31" s="41"/>
      <c r="N31" s="59"/>
      <c r="O31" s="83"/>
      <c r="P31" s="112"/>
      <c r="Q31" s="112"/>
      <c r="R31" s="88"/>
      <c r="S31" s="95"/>
      <c r="T31" s="23"/>
    </row>
    <row r="32" spans="1:20" s="13" customFormat="1" ht="16.5" customHeight="1">
      <c r="A32" s="52"/>
      <c r="B32" s="66">
        <v>39448</v>
      </c>
      <c r="C32" s="4">
        <v>1123820</v>
      </c>
      <c r="D32" s="4">
        <v>1347395</v>
      </c>
      <c r="E32" s="4">
        <v>285.573</v>
      </c>
      <c r="F32" s="6">
        <v>22.638356414633773</v>
      </c>
      <c r="G32" s="6">
        <v>47.66308903658464</v>
      </c>
      <c r="H32" s="4">
        <v>49771</v>
      </c>
      <c r="I32" s="9">
        <v>2735.100988777238</v>
      </c>
      <c r="J32" s="4">
        <v>50127.5</v>
      </c>
      <c r="K32" s="4">
        <v>153763</v>
      </c>
      <c r="L32" s="4">
        <v>235.80379999999997</v>
      </c>
      <c r="M32" s="4">
        <v>70.60105922576196</v>
      </c>
      <c r="N32" s="8">
        <v>2.927</v>
      </c>
      <c r="O32" s="21">
        <v>1.1</v>
      </c>
      <c r="P32" s="14">
        <v>98.0492525808783</v>
      </c>
      <c r="Q32" s="81">
        <v>488</v>
      </c>
      <c r="R32" s="91">
        <v>10.028333333333332</v>
      </c>
      <c r="S32" s="95">
        <f t="shared" si="1"/>
        <v>211.9445300004824</v>
      </c>
      <c r="T32" s="23"/>
    </row>
    <row r="33" spans="1:20" s="13" customFormat="1" ht="16.5" customHeight="1">
      <c r="A33" s="52"/>
      <c r="B33" s="66">
        <v>39479</v>
      </c>
      <c r="C33" s="4">
        <v>1042929</v>
      </c>
      <c r="D33" s="4">
        <v>1243112</v>
      </c>
      <c r="E33" s="4">
        <v>261.864</v>
      </c>
      <c r="F33" s="6">
        <v>19.878550175421232</v>
      </c>
      <c r="G33" s="6">
        <v>51.02856654177679</v>
      </c>
      <c r="H33" s="4">
        <v>41826</v>
      </c>
      <c r="I33" s="9">
        <v>3024</v>
      </c>
      <c r="J33" s="4">
        <v>42057.5</v>
      </c>
      <c r="K33" s="4">
        <v>144787</v>
      </c>
      <c r="L33" s="4">
        <v>219.86219999999994</v>
      </c>
      <c r="M33" s="4">
        <v>70.492851256085</v>
      </c>
      <c r="N33" s="8">
        <v>3.049</v>
      </c>
      <c r="O33" s="21">
        <f>+N33/2.7</f>
        <v>1.1292592592592592</v>
      </c>
      <c r="P33" s="14">
        <v>101.19759463104785</v>
      </c>
      <c r="Q33" s="81">
        <v>485</v>
      </c>
      <c r="R33" s="91">
        <v>10.371666666666666</v>
      </c>
      <c r="S33" s="95">
        <f t="shared" si="1"/>
        <v>210.65197665214396</v>
      </c>
      <c r="T33" s="23"/>
    </row>
    <row r="34" spans="1:20" s="13" customFormat="1" ht="16.5" customHeight="1">
      <c r="A34" s="52"/>
      <c r="B34" s="66">
        <v>39508</v>
      </c>
      <c r="C34" s="4">
        <v>582198</v>
      </c>
      <c r="D34" s="4">
        <v>722024</v>
      </c>
      <c r="E34" s="4">
        <v>152.362</v>
      </c>
      <c r="F34" s="6">
        <v>21.880362239249056</v>
      </c>
      <c r="G34" s="6">
        <v>48.44120086712253</v>
      </c>
      <c r="H34" s="4">
        <v>35393</v>
      </c>
      <c r="I34" s="9">
        <v>3321</v>
      </c>
      <c r="J34" s="4">
        <v>35629.5</v>
      </c>
      <c r="K34" s="4">
        <v>133298</v>
      </c>
      <c r="L34" s="4">
        <v>116.86510000000001</v>
      </c>
      <c r="M34" s="4">
        <v>35.060344814890236</v>
      </c>
      <c r="N34" s="8">
        <v>3.126</v>
      </c>
      <c r="O34" s="21">
        <v>1.169</v>
      </c>
      <c r="P34" s="14">
        <v>102.60648777185179</v>
      </c>
      <c r="Q34" s="81">
        <v>478</v>
      </c>
      <c r="R34" s="91">
        <v>11.1</v>
      </c>
      <c r="S34" s="95">
        <f t="shared" si="1"/>
        <v>211.02068629297642</v>
      </c>
      <c r="T34" s="23"/>
    </row>
    <row r="35" spans="1:20" s="13" customFormat="1" ht="16.5" customHeight="1">
      <c r="A35" s="52"/>
      <c r="B35" s="66">
        <v>39539</v>
      </c>
      <c r="C35" s="4">
        <v>1145873</v>
      </c>
      <c r="D35" s="4">
        <v>1379156</v>
      </c>
      <c r="E35" s="4">
        <v>294.889</v>
      </c>
      <c r="F35" s="6">
        <v>21.131461310280613</v>
      </c>
      <c r="G35" s="6">
        <v>48.9</v>
      </c>
      <c r="H35" s="4">
        <v>18464</v>
      </c>
      <c r="I35" s="4">
        <v>2878</v>
      </c>
      <c r="J35" s="4">
        <v>18575.5</v>
      </c>
      <c r="K35" s="4">
        <v>61123</v>
      </c>
      <c r="L35" s="4">
        <v>276.00079999999997</v>
      </c>
      <c r="M35" s="4">
        <v>85.42063731003977</v>
      </c>
      <c r="N35" s="8">
        <v>3.068</v>
      </c>
      <c r="O35" s="21">
        <v>1.14</v>
      </c>
      <c r="P35" s="14">
        <v>99.47579512836133</v>
      </c>
      <c r="Q35" s="81">
        <v>485</v>
      </c>
      <c r="R35" s="91">
        <v>11.578333333333333</v>
      </c>
      <c r="S35" s="95">
        <f t="shared" si="1"/>
        <v>213.81845128469877</v>
      </c>
      <c r="T35" s="23"/>
    </row>
    <row r="36" spans="1:20" s="13" customFormat="1" ht="16.5" customHeight="1">
      <c r="A36" s="52"/>
      <c r="B36" s="66">
        <v>39569</v>
      </c>
      <c r="C36" s="4">
        <v>889640</v>
      </c>
      <c r="D36" s="4">
        <v>1103694</v>
      </c>
      <c r="E36" s="4">
        <v>231.998</v>
      </c>
      <c r="F36" s="6">
        <v>19.002982622720378</v>
      </c>
      <c r="G36" s="6">
        <v>50.839971692464026</v>
      </c>
      <c r="H36" s="4">
        <v>10298</v>
      </c>
      <c r="I36" s="4">
        <v>5603</v>
      </c>
      <c r="J36" s="4">
        <v>10344.5</v>
      </c>
      <c r="K36" s="4">
        <v>67928</v>
      </c>
      <c r="L36" s="4">
        <v>222</v>
      </c>
      <c r="M36" s="4">
        <v>66.29192218967799</v>
      </c>
      <c r="N36" s="8">
        <v>3.065</v>
      </c>
      <c r="O36" s="21">
        <v>1.14</v>
      </c>
      <c r="P36" s="14">
        <v>98.32810908638454</v>
      </c>
      <c r="Q36" s="81">
        <v>477</v>
      </c>
      <c r="R36" s="91">
        <v>14.341666666666667</v>
      </c>
      <c r="S36" s="95">
        <f t="shared" si="1"/>
        <v>210.20137828057412</v>
      </c>
      <c r="T36" s="23"/>
    </row>
    <row r="37" spans="1:20" s="13" customFormat="1" ht="16.5" customHeight="1">
      <c r="A37" s="52"/>
      <c r="B37" s="66">
        <v>39600</v>
      </c>
      <c r="C37" s="4">
        <v>817540</v>
      </c>
      <c r="D37" s="4">
        <v>1023830</v>
      </c>
      <c r="E37" s="4">
        <v>218.202</v>
      </c>
      <c r="F37" s="6">
        <v>21.90510689562797</v>
      </c>
      <c r="G37" s="6">
        <v>49.5</v>
      </c>
      <c r="H37" s="4">
        <v>18942</v>
      </c>
      <c r="I37" s="4">
        <v>4931</v>
      </c>
      <c r="J37" s="4">
        <v>19141</v>
      </c>
      <c r="K37" s="4">
        <v>98552</v>
      </c>
      <c r="L37" s="4">
        <v>198.9735</v>
      </c>
      <c r="M37" s="4">
        <v>61.44430060796163</v>
      </c>
      <c r="N37" s="8">
        <v>3.103</v>
      </c>
      <c r="O37" s="21">
        <v>1.19</v>
      </c>
      <c r="P37" s="14">
        <v>98.36994244466464</v>
      </c>
      <c r="Q37" s="81">
        <v>480</v>
      </c>
      <c r="R37" s="91">
        <v>14.216666666666667</v>
      </c>
      <c r="S37" s="95">
        <f t="shared" si="1"/>
        <v>213.12327241827256</v>
      </c>
      <c r="T37" s="23"/>
    </row>
    <row r="38" spans="1:24" s="13" customFormat="1" ht="16.5" customHeight="1">
      <c r="A38" s="52"/>
      <c r="B38" s="66">
        <v>39630</v>
      </c>
      <c r="C38" s="4">
        <v>1158558</v>
      </c>
      <c r="D38" s="4">
        <v>1370085</v>
      </c>
      <c r="E38" s="4">
        <v>300.879</v>
      </c>
      <c r="F38" s="6">
        <v>24.012572409654485</v>
      </c>
      <c r="G38" s="6">
        <v>49.4</v>
      </c>
      <c r="H38" s="4">
        <v>35794</v>
      </c>
      <c r="I38" s="4">
        <v>3410</v>
      </c>
      <c r="J38" s="4">
        <v>36036.5</v>
      </c>
      <c r="K38" s="4">
        <v>135657</v>
      </c>
      <c r="L38" s="4">
        <v>264.55690000000004</v>
      </c>
      <c r="M38" s="4">
        <v>78.96571187325175</v>
      </c>
      <c r="N38" s="8">
        <v>3.044</v>
      </c>
      <c r="O38" s="21">
        <v>1.18</v>
      </c>
      <c r="P38" s="14">
        <v>95.77477721100068</v>
      </c>
      <c r="Q38" s="81">
        <v>480</v>
      </c>
      <c r="R38" s="91">
        <v>14.916666666666666</v>
      </c>
      <c r="S38" s="95">
        <f t="shared" si="1"/>
        <v>219.60608283427672</v>
      </c>
      <c r="T38" s="23"/>
      <c r="X38" s="22"/>
    </row>
    <row r="39" spans="1:24" s="13" customFormat="1" ht="16.5" customHeight="1">
      <c r="A39" s="52"/>
      <c r="B39" s="66">
        <v>39661</v>
      </c>
      <c r="C39" s="4">
        <v>1098145</v>
      </c>
      <c r="D39" s="4">
        <v>1300395</v>
      </c>
      <c r="E39" s="4">
        <v>284.499</v>
      </c>
      <c r="F39" s="6">
        <v>24.149862332077518</v>
      </c>
      <c r="G39" s="6">
        <v>49</v>
      </c>
      <c r="H39" s="4">
        <v>45624</v>
      </c>
      <c r="I39" s="4">
        <v>4189</v>
      </c>
      <c r="J39" s="4">
        <v>45911.5</v>
      </c>
      <c r="K39" s="4">
        <v>207415</v>
      </c>
      <c r="L39" s="4">
        <v>238</v>
      </c>
      <c r="M39" s="4">
        <v>71.12431951133097</v>
      </c>
      <c r="N39" s="8">
        <v>3.057</v>
      </c>
      <c r="O39" s="21">
        <v>1.18</v>
      </c>
      <c r="P39" s="14">
        <v>95.38837695957601</v>
      </c>
      <c r="Q39" s="81">
        <v>484</v>
      </c>
      <c r="R39" s="91">
        <v>14.765</v>
      </c>
      <c r="S39" s="95">
        <f t="shared" si="1"/>
        <v>218.7789094851949</v>
      </c>
      <c r="T39" s="23"/>
      <c r="X39" s="22"/>
    </row>
    <row r="40" spans="1:24" s="13" customFormat="1" ht="16.5" customHeight="1">
      <c r="A40" s="52"/>
      <c r="B40" s="66">
        <v>39692</v>
      </c>
      <c r="C40" s="4">
        <v>1174795</v>
      </c>
      <c r="D40" s="4">
        <v>1364139</v>
      </c>
      <c r="E40" s="4">
        <v>295.636</v>
      </c>
      <c r="F40" s="6">
        <v>23.626939830969</v>
      </c>
      <c r="G40" s="6">
        <v>47.4</v>
      </c>
      <c r="H40" s="4">
        <v>54528</v>
      </c>
      <c r="I40" s="4">
        <v>3701</v>
      </c>
      <c r="J40" s="4">
        <v>55329.5</v>
      </c>
      <c r="K40" s="4">
        <v>222092</v>
      </c>
      <c r="L40" s="4">
        <v>241</v>
      </c>
      <c r="M40" s="4">
        <v>73.51339267585472</v>
      </c>
      <c r="N40" s="8">
        <v>3.029</v>
      </c>
      <c r="O40" s="21">
        <v>1.15</v>
      </c>
      <c r="P40" s="14">
        <v>93.99028426343557</v>
      </c>
      <c r="Q40" s="81">
        <v>480</v>
      </c>
      <c r="R40" s="91">
        <v>14.69</v>
      </c>
      <c r="S40" s="95">
        <f t="shared" si="1"/>
        <v>216.7198503964772</v>
      </c>
      <c r="T40" s="23"/>
      <c r="X40" s="22"/>
    </row>
    <row r="41" spans="1:24" s="13" customFormat="1" ht="16.5" customHeight="1">
      <c r="A41" s="52"/>
      <c r="B41" s="66">
        <v>39722</v>
      </c>
      <c r="C41" s="4">
        <v>1114031</v>
      </c>
      <c r="D41" s="4">
        <v>1331926</v>
      </c>
      <c r="E41" s="4">
        <v>281.19</v>
      </c>
      <c r="F41" s="6">
        <v>19.984454391565958</v>
      </c>
      <c r="G41" s="6">
        <v>47.61052592747069</v>
      </c>
      <c r="H41" s="4">
        <v>49183</v>
      </c>
      <c r="I41" s="4">
        <v>3643</v>
      </c>
      <c r="J41" s="4">
        <v>50060</v>
      </c>
      <c r="K41" s="4">
        <v>206224</v>
      </c>
      <c r="L41" s="4">
        <v>232</v>
      </c>
      <c r="M41" s="4">
        <v>69</v>
      </c>
      <c r="N41" s="8">
        <v>2.977</v>
      </c>
      <c r="O41" s="21">
        <v>1.08</v>
      </c>
      <c r="P41" s="14">
        <v>92.73884840877973</v>
      </c>
      <c r="Q41" s="81">
        <v>481</v>
      </c>
      <c r="R41" s="91">
        <v>13.656666666666666</v>
      </c>
      <c r="S41" s="95">
        <f t="shared" si="1"/>
        <v>211.1153322331721</v>
      </c>
      <c r="T41" s="23"/>
      <c r="X41" s="22"/>
    </row>
    <row r="42" spans="1:24" s="13" customFormat="1" ht="16.5" customHeight="1">
      <c r="A42" s="54"/>
      <c r="B42" s="66">
        <v>39753</v>
      </c>
      <c r="C42" s="4">
        <v>994157</v>
      </c>
      <c r="D42" s="4">
        <v>1199993</v>
      </c>
      <c r="E42" s="4">
        <v>245.139</v>
      </c>
      <c r="F42" s="6">
        <v>21.317344097256978</v>
      </c>
      <c r="G42" s="6">
        <v>46.42153895394549</v>
      </c>
      <c r="H42" s="4">
        <v>38115</v>
      </c>
      <c r="I42" s="4">
        <v>3149</v>
      </c>
      <c r="J42" s="4">
        <v>39389</v>
      </c>
      <c r="K42" s="4">
        <v>142891</v>
      </c>
      <c r="L42" s="4">
        <v>206</v>
      </c>
      <c r="M42" s="4">
        <v>63.21</v>
      </c>
      <c r="N42" s="8">
        <v>2.603</v>
      </c>
      <c r="O42" s="21">
        <v>0.92</v>
      </c>
      <c r="P42" s="14">
        <v>81</v>
      </c>
      <c r="Q42" s="81">
        <v>485</v>
      </c>
      <c r="R42" s="91">
        <v>13.11166666666667</v>
      </c>
      <c r="S42" s="95">
        <f t="shared" si="1"/>
        <v>204.283691654868</v>
      </c>
      <c r="T42" s="23"/>
      <c r="X42" s="22"/>
    </row>
    <row r="43" spans="1:24" s="13" customFormat="1" ht="16.5" customHeight="1">
      <c r="A43" s="20"/>
      <c r="B43" s="66">
        <v>39783</v>
      </c>
      <c r="C43" s="4">
        <v>1068134</v>
      </c>
      <c r="D43" s="4">
        <v>1283522</v>
      </c>
      <c r="E43" s="4">
        <v>260</v>
      </c>
      <c r="F43" s="6">
        <v>18.88781114075566</v>
      </c>
      <c r="G43" s="6">
        <v>46.91994918862944</v>
      </c>
      <c r="H43" s="4">
        <v>31423</v>
      </c>
      <c r="I43" s="4">
        <v>2792</v>
      </c>
      <c r="J43" s="4">
        <v>32128.5</v>
      </c>
      <c r="K43" s="4">
        <v>103983</v>
      </c>
      <c r="L43" s="4">
        <v>229</v>
      </c>
      <c r="M43" s="4">
        <v>68.08</v>
      </c>
      <c r="N43" s="8">
        <v>2.556</v>
      </c>
      <c r="O43" s="21">
        <v>0.87</v>
      </c>
      <c r="P43" s="14">
        <v>80</v>
      </c>
      <c r="Q43" s="81">
        <v>485</v>
      </c>
      <c r="R43" s="91">
        <v>12.636666666666668</v>
      </c>
      <c r="S43" s="95">
        <f t="shared" si="1"/>
        <v>202.5676225261429</v>
      </c>
      <c r="T43" s="23"/>
      <c r="X43" s="22"/>
    </row>
    <row r="44" spans="1:24" s="13" customFormat="1" ht="16.5" customHeight="1">
      <c r="A44" s="20"/>
      <c r="B44" s="66"/>
      <c r="C44" s="111"/>
      <c r="D44" s="111"/>
      <c r="E44" s="45"/>
      <c r="F44" s="113"/>
      <c r="G44" s="6"/>
      <c r="H44" s="41"/>
      <c r="I44" s="111"/>
      <c r="J44" s="41"/>
      <c r="K44" s="45"/>
      <c r="L44" s="4"/>
      <c r="M44" s="4"/>
      <c r="N44" s="59"/>
      <c r="O44" s="83"/>
      <c r="P44" s="114"/>
      <c r="Q44" s="112"/>
      <c r="R44" s="91"/>
      <c r="S44" s="95"/>
      <c r="T44" s="23"/>
      <c r="X44" s="22"/>
    </row>
    <row r="45" spans="1:24" s="13" customFormat="1" ht="16.5" customHeight="1">
      <c r="A45" s="20"/>
      <c r="B45" s="66">
        <v>39814</v>
      </c>
      <c r="C45" s="4">
        <v>1096539</v>
      </c>
      <c r="D45" s="4">
        <v>1311459</v>
      </c>
      <c r="E45" s="4">
        <v>278.6889317301182</v>
      </c>
      <c r="F45" s="6">
        <v>20.745097860515358</v>
      </c>
      <c r="G45" s="6">
        <v>47.151062035287126</v>
      </c>
      <c r="H45" s="4">
        <v>41466</v>
      </c>
      <c r="I45" s="4">
        <v>2554</v>
      </c>
      <c r="J45" s="4">
        <v>41628.5</v>
      </c>
      <c r="K45" s="42">
        <v>121075</v>
      </c>
      <c r="L45" s="4">
        <v>237</v>
      </c>
      <c r="M45" s="4">
        <v>70.21</v>
      </c>
      <c r="N45" s="8">
        <v>2.626</v>
      </c>
      <c r="O45" s="21">
        <v>0.89</v>
      </c>
      <c r="P45" s="14">
        <v>82</v>
      </c>
      <c r="Q45" s="81">
        <v>487</v>
      </c>
      <c r="R45" s="91">
        <v>13.543333333333335</v>
      </c>
      <c r="S45" s="95">
        <f t="shared" si="1"/>
        <v>212.5029693876196</v>
      </c>
      <c r="T45" s="23"/>
      <c r="X45" s="22"/>
    </row>
    <row r="46" spans="1:24" s="13" customFormat="1" ht="16.5" customHeight="1">
      <c r="A46" s="20"/>
      <c r="B46" s="66">
        <v>39845</v>
      </c>
      <c r="C46" s="4">
        <v>1008351</v>
      </c>
      <c r="D46" s="4">
        <v>1213668</v>
      </c>
      <c r="E46" s="4">
        <v>251.68980056100395</v>
      </c>
      <c r="F46" s="6">
        <v>18.806698925015347</v>
      </c>
      <c r="G46" s="6">
        <v>50.32182075109485</v>
      </c>
      <c r="H46" s="4">
        <v>43760</v>
      </c>
      <c r="I46" s="4">
        <v>2533</v>
      </c>
      <c r="J46" s="4">
        <v>43897.5</v>
      </c>
      <c r="K46" s="42">
        <v>129316</v>
      </c>
      <c r="L46" s="4">
        <v>209</v>
      </c>
      <c r="M46" s="4">
        <v>68.61</v>
      </c>
      <c r="N46" s="8">
        <v>2.961</v>
      </c>
      <c r="O46" s="21">
        <f>+N46/2.9975</f>
        <v>0.9878231859883235</v>
      </c>
      <c r="P46" s="7">
        <v>92</v>
      </c>
      <c r="Q46" s="81">
        <v>490</v>
      </c>
      <c r="R46" s="91">
        <v>13.545</v>
      </c>
      <c r="S46" s="95">
        <f t="shared" si="1"/>
        <v>207.37944854853546</v>
      </c>
      <c r="T46" s="23"/>
      <c r="U46" s="27"/>
      <c r="X46" s="22"/>
    </row>
    <row r="47" spans="1:24" s="13" customFormat="1" ht="16.5" customHeight="1">
      <c r="A47" s="20"/>
      <c r="B47" s="66">
        <v>39873</v>
      </c>
      <c r="C47" s="4">
        <v>1044926</v>
      </c>
      <c r="D47" s="4">
        <v>1259783</v>
      </c>
      <c r="E47" s="4">
        <v>261.5369693734201</v>
      </c>
      <c r="F47" s="6">
        <v>18.99518400528088</v>
      </c>
      <c r="G47" s="6">
        <v>49.16278747935825</v>
      </c>
      <c r="H47" s="4">
        <v>51070</v>
      </c>
      <c r="I47" s="4">
        <v>2613</v>
      </c>
      <c r="J47" s="4">
        <v>51261</v>
      </c>
      <c r="K47" s="4">
        <v>151909</v>
      </c>
      <c r="L47" s="4">
        <v>209</v>
      </c>
      <c r="M47" s="4">
        <v>61.83</v>
      </c>
      <c r="N47" s="8">
        <v>3.481</v>
      </c>
      <c r="O47" s="21">
        <f>+N47/3.12</f>
        <v>1.115705128205128</v>
      </c>
      <c r="P47" s="4">
        <v>107</v>
      </c>
      <c r="Q47" s="4">
        <v>491</v>
      </c>
      <c r="R47" s="91">
        <v>14.456666666666669</v>
      </c>
      <c r="S47" s="95">
        <f t="shared" si="1"/>
        <v>207.60477746835772</v>
      </c>
      <c r="T47" s="23"/>
      <c r="U47" s="27"/>
      <c r="X47" s="22"/>
    </row>
    <row r="48" spans="1:24" s="13" customFormat="1" ht="16.5" customHeight="1">
      <c r="A48" s="20"/>
      <c r="B48" s="66">
        <v>39904</v>
      </c>
      <c r="C48" s="4">
        <v>1126012</v>
      </c>
      <c r="D48" s="4">
        <v>1342224.25</v>
      </c>
      <c r="E48" s="4">
        <v>284.29114784602046</v>
      </c>
      <c r="F48" s="6">
        <v>20.856874016266804</v>
      </c>
      <c r="G48" s="6">
        <v>48.992303347688924</v>
      </c>
      <c r="H48" s="4">
        <v>46232</v>
      </c>
      <c r="I48" s="4">
        <v>2657</v>
      </c>
      <c r="J48" s="4">
        <v>46418</v>
      </c>
      <c r="K48" s="4">
        <v>138203</v>
      </c>
      <c r="L48" s="4">
        <v>243</v>
      </c>
      <c r="M48" s="4">
        <v>74.26</v>
      </c>
      <c r="N48" s="8">
        <v>3.301</v>
      </c>
      <c r="O48" s="21">
        <v>1.05</v>
      </c>
      <c r="P48" s="4">
        <v>102</v>
      </c>
      <c r="Q48" s="4">
        <v>485</v>
      </c>
      <c r="R48" s="91">
        <v>15.276666666666669</v>
      </c>
      <c r="S48" s="95">
        <f t="shared" si="1"/>
        <v>211.80599877108497</v>
      </c>
      <c r="T48" s="23"/>
      <c r="U48" s="27"/>
      <c r="X48" s="22"/>
    </row>
    <row r="49" spans="1:24" s="13" customFormat="1" ht="16.5" customHeight="1">
      <c r="A49" s="20"/>
      <c r="B49" s="66">
        <v>39934</v>
      </c>
      <c r="C49" s="4">
        <v>1041107</v>
      </c>
      <c r="D49" s="4">
        <v>1241788</v>
      </c>
      <c r="E49" s="4">
        <v>260.8707225093709</v>
      </c>
      <c r="F49" s="6">
        <v>19.827725808614595</v>
      </c>
      <c r="G49" s="6">
        <v>50.1768455659775</v>
      </c>
      <c r="H49" s="4">
        <v>42447</v>
      </c>
      <c r="I49" s="4">
        <v>2838</v>
      </c>
      <c r="J49" s="4">
        <v>42700.5</v>
      </c>
      <c r="K49" s="4">
        <v>137980</v>
      </c>
      <c r="L49" s="4">
        <v>223</v>
      </c>
      <c r="M49" s="4">
        <v>66.07</v>
      </c>
      <c r="N49" s="8">
        <v>2.972</v>
      </c>
      <c r="O49" s="21">
        <v>0.94</v>
      </c>
      <c r="P49" s="4">
        <v>90</v>
      </c>
      <c r="Q49" s="4">
        <v>479</v>
      </c>
      <c r="R49" s="91">
        <v>15.381666666666666</v>
      </c>
      <c r="S49" s="95">
        <f t="shared" si="1"/>
        <v>210.07669788190168</v>
      </c>
      <c r="T49" s="23"/>
      <c r="U49" s="27"/>
      <c r="X49" s="22"/>
    </row>
    <row r="50" spans="1:24" s="13" customFormat="1" ht="16.5" customHeight="1">
      <c r="A50" s="20"/>
      <c r="B50" s="66">
        <v>39965</v>
      </c>
      <c r="C50" s="4">
        <v>1210139</v>
      </c>
      <c r="D50" s="4">
        <v>1427990</v>
      </c>
      <c r="E50" s="4">
        <v>300.77831568826684</v>
      </c>
      <c r="F50" s="6">
        <v>19.257209305394763</v>
      </c>
      <c r="G50" s="6">
        <v>51.87836764799688</v>
      </c>
      <c r="H50" s="4">
        <v>59067</v>
      </c>
      <c r="I50" s="4">
        <v>2359</v>
      </c>
      <c r="J50" s="4">
        <v>59318.5</v>
      </c>
      <c r="K50" s="4">
        <v>156170</v>
      </c>
      <c r="L50" s="4">
        <v>245</v>
      </c>
      <c r="M50" s="4">
        <v>74.97</v>
      </c>
      <c r="N50" s="8">
        <v>3.035</v>
      </c>
      <c r="O50" s="21">
        <v>0.94</v>
      </c>
      <c r="P50" s="4">
        <v>92</v>
      </c>
      <c r="Q50" s="4">
        <v>484</v>
      </c>
      <c r="R50" s="91">
        <v>15.323333333333332</v>
      </c>
      <c r="S50" s="95">
        <f t="shared" si="1"/>
        <v>210.63054761466597</v>
      </c>
      <c r="T50" s="23"/>
      <c r="U50" s="27"/>
      <c r="X50" s="22"/>
    </row>
    <row r="51" spans="1:24" s="13" customFormat="1" ht="16.5" customHeight="1">
      <c r="A51" s="20"/>
      <c r="B51" s="66">
        <v>39995</v>
      </c>
      <c r="C51" s="4">
        <v>1234381</v>
      </c>
      <c r="D51" s="4">
        <v>1458327.25</v>
      </c>
      <c r="E51" s="4">
        <v>311.26013527414796</v>
      </c>
      <c r="F51" s="6">
        <v>20.46504712509247</v>
      </c>
      <c r="G51" s="6">
        <v>50.05100026328636</v>
      </c>
      <c r="H51" s="4">
        <v>70274</v>
      </c>
      <c r="I51" s="4">
        <v>2284</v>
      </c>
      <c r="J51" s="4">
        <v>70738.5</v>
      </c>
      <c r="K51" s="4">
        <v>178895</v>
      </c>
      <c r="L51" s="4">
        <v>243</v>
      </c>
      <c r="M51" s="4">
        <v>71.77</v>
      </c>
      <c r="N51" s="8">
        <v>3.173</v>
      </c>
      <c r="O51" s="21">
        <v>0.98</v>
      </c>
      <c r="P51" s="4">
        <v>94</v>
      </c>
      <c r="Q51" s="4">
        <v>479</v>
      </c>
      <c r="R51" s="91">
        <v>15.086666666666666</v>
      </c>
      <c r="S51" s="95">
        <f t="shared" si="1"/>
        <v>213.4364116655901</v>
      </c>
      <c r="T51" s="23"/>
      <c r="U51" s="27"/>
      <c r="X51" s="22"/>
    </row>
    <row r="52" spans="1:24" s="13" customFormat="1" ht="16.5" customHeight="1">
      <c r="A52" s="20"/>
      <c r="B52" s="66">
        <v>40026</v>
      </c>
      <c r="C52" s="4">
        <v>1174203</v>
      </c>
      <c r="D52" s="4">
        <v>1390996</v>
      </c>
      <c r="E52" s="4">
        <v>294.77603458187156</v>
      </c>
      <c r="F52" s="6">
        <v>20.40349348712054</v>
      </c>
      <c r="G52" s="6">
        <v>49.754107937346696</v>
      </c>
      <c r="H52" s="4">
        <v>62333</v>
      </c>
      <c r="I52" s="4">
        <v>2372</v>
      </c>
      <c r="J52" s="4">
        <v>62679.5</v>
      </c>
      <c r="K52" s="4">
        <v>165224</v>
      </c>
      <c r="L52" s="4">
        <v>236</v>
      </c>
      <c r="M52" s="4">
        <v>69.67</v>
      </c>
      <c r="N52" s="8">
        <v>3.198</v>
      </c>
      <c r="O52" s="21">
        <f>+N52/3.27</f>
        <v>0.9779816513761468</v>
      </c>
      <c r="P52" s="4">
        <v>94</v>
      </c>
      <c r="Q52" s="4">
        <v>478</v>
      </c>
      <c r="R52" s="91">
        <v>14.68</v>
      </c>
      <c r="S52" s="95">
        <f t="shared" si="1"/>
        <v>211.91724101426</v>
      </c>
      <c r="T52" s="23"/>
      <c r="U52" s="27"/>
      <c r="X52" s="22"/>
    </row>
    <row r="53" spans="1:24" s="13" customFormat="1" ht="16.5" customHeight="1">
      <c r="A53" s="20"/>
      <c r="B53" s="66">
        <v>40057</v>
      </c>
      <c r="C53" s="4">
        <v>1114827</v>
      </c>
      <c r="D53" s="4">
        <v>1333403</v>
      </c>
      <c r="E53" s="4">
        <v>282.7875931045844</v>
      </c>
      <c r="F53" s="6">
        <v>20.83121421318483</v>
      </c>
      <c r="G53" s="6">
        <v>47.93886185546466</v>
      </c>
      <c r="H53" s="4">
        <v>72272</v>
      </c>
      <c r="I53" s="4">
        <v>2252</v>
      </c>
      <c r="J53" s="4">
        <v>72616</v>
      </c>
      <c r="K53" s="4">
        <v>181903</v>
      </c>
      <c r="L53" s="4">
        <v>208</v>
      </c>
      <c r="M53" s="4">
        <v>63.52</v>
      </c>
      <c r="N53" s="8">
        <v>3.254</v>
      </c>
      <c r="O53" s="21">
        <v>0.99</v>
      </c>
      <c r="P53" s="4">
        <v>95</v>
      </c>
      <c r="Q53" s="4">
        <v>480</v>
      </c>
      <c r="R53" s="91">
        <v>14.666666666666666</v>
      </c>
      <c r="S53" s="95">
        <f t="shared" si="1"/>
        <v>212.07961366862412</v>
      </c>
      <c r="T53" s="23"/>
      <c r="U53" s="27"/>
      <c r="X53" s="22"/>
    </row>
    <row r="54" spans="1:24" s="13" customFormat="1" ht="16.5" customHeight="1">
      <c r="A54" s="20"/>
      <c r="B54" s="66">
        <v>40087</v>
      </c>
      <c r="C54" s="4">
        <v>1211840</v>
      </c>
      <c r="D54" s="4">
        <v>1439888</v>
      </c>
      <c r="E54" s="4">
        <v>302.7067338033222</v>
      </c>
      <c r="F54" s="6">
        <v>19.187117095604656</v>
      </c>
      <c r="G54" s="6">
        <v>49.75452194027375</v>
      </c>
      <c r="H54" s="4">
        <v>64925</v>
      </c>
      <c r="I54" s="4">
        <v>2476</v>
      </c>
      <c r="J54" s="4">
        <v>65360.5</v>
      </c>
      <c r="K54" s="4">
        <v>179046</v>
      </c>
      <c r="L54" s="4">
        <v>237</v>
      </c>
      <c r="M54" s="4">
        <v>70</v>
      </c>
      <c r="N54" s="8">
        <v>3.329</v>
      </c>
      <c r="O54" s="21">
        <v>1.02</v>
      </c>
      <c r="P54" s="4">
        <v>96</v>
      </c>
      <c r="Q54" s="4">
        <v>478</v>
      </c>
      <c r="R54" s="91">
        <v>14.82</v>
      </c>
      <c r="S54" s="95">
        <f t="shared" si="1"/>
        <v>210.22936075814383</v>
      </c>
      <c r="T54" s="23"/>
      <c r="U54" s="27"/>
      <c r="X54" s="22"/>
    </row>
    <row r="55" spans="2:24" ht="16.5" customHeight="1">
      <c r="B55" s="66">
        <v>40118</v>
      </c>
      <c r="C55" s="4">
        <v>1129328</v>
      </c>
      <c r="D55" s="4">
        <v>1324906</v>
      </c>
      <c r="E55" s="4">
        <v>276.8272143330831</v>
      </c>
      <c r="F55" s="6">
        <v>19.052525782961666</v>
      </c>
      <c r="G55" s="6">
        <v>48.3208745492551</v>
      </c>
      <c r="H55" s="4">
        <v>61141</v>
      </c>
      <c r="I55" s="4">
        <v>2581</v>
      </c>
      <c r="J55" s="4">
        <v>61393</v>
      </c>
      <c r="K55" s="4">
        <v>179837</v>
      </c>
      <c r="L55" s="4">
        <f>+E55-61</f>
        <v>215.82721433308308</v>
      </c>
      <c r="M55" s="4">
        <v>63</v>
      </c>
      <c r="N55" s="8">
        <v>3.496</v>
      </c>
      <c r="O55" s="21">
        <f>+N55/3.24</f>
        <v>1.0790123456790122</v>
      </c>
      <c r="P55" s="4">
        <v>100</v>
      </c>
      <c r="Q55" s="4">
        <v>487</v>
      </c>
      <c r="R55" s="91">
        <v>14.443333333333333</v>
      </c>
      <c r="S55" s="95">
        <f t="shared" si="1"/>
        <v>208.9410224824124</v>
      </c>
      <c r="X55" s="13"/>
    </row>
    <row r="56" spans="2:24" ht="16.5" customHeight="1">
      <c r="B56" s="66">
        <v>40148</v>
      </c>
      <c r="C56" s="4">
        <v>1094679</v>
      </c>
      <c r="D56" s="4">
        <v>1308594</v>
      </c>
      <c r="E56" s="4">
        <v>270.18129112993137</v>
      </c>
      <c r="F56" s="6">
        <v>17.558967429309018</v>
      </c>
      <c r="G56" s="6">
        <v>47.21503901373846</v>
      </c>
      <c r="H56" s="4">
        <v>46392</v>
      </c>
      <c r="I56" s="4">
        <v>2813</v>
      </c>
      <c r="J56" s="4">
        <v>46830</v>
      </c>
      <c r="K56" s="4">
        <v>146853</v>
      </c>
      <c r="L56" s="4">
        <v>206</v>
      </c>
      <c r="M56" s="4">
        <v>63</v>
      </c>
      <c r="N56" s="8">
        <v>3.78</v>
      </c>
      <c r="O56" s="21">
        <v>1.17</v>
      </c>
      <c r="P56" s="4">
        <v>107</v>
      </c>
      <c r="Q56" s="4">
        <v>490</v>
      </c>
      <c r="R56" s="91">
        <v>17.635</v>
      </c>
      <c r="S56" s="95">
        <f t="shared" si="1"/>
        <v>206.4668576578613</v>
      </c>
      <c r="X56" s="13"/>
    </row>
    <row r="57" spans="1:24" s="22" customFormat="1" ht="16.5" customHeight="1">
      <c r="A57" s="53"/>
      <c r="B57" s="66"/>
      <c r="C57" s="41"/>
      <c r="D57" s="41"/>
      <c r="E57" s="41"/>
      <c r="F57" s="82"/>
      <c r="G57" s="33"/>
      <c r="H57" s="41"/>
      <c r="I57" s="41"/>
      <c r="J57" s="41"/>
      <c r="K57" s="41"/>
      <c r="L57" s="41"/>
      <c r="M57" s="4"/>
      <c r="N57" s="59"/>
      <c r="O57" s="83"/>
      <c r="P57" s="41"/>
      <c r="Q57" s="41"/>
      <c r="R57" s="88"/>
      <c r="S57" s="95"/>
      <c r="T57" s="31"/>
      <c r="X57" s="18"/>
    </row>
    <row r="58" spans="1:20" s="22" customFormat="1" ht="16.5" customHeight="1">
      <c r="A58" s="53"/>
      <c r="B58" s="66">
        <v>40179</v>
      </c>
      <c r="C58" s="4">
        <v>931116</v>
      </c>
      <c r="D58" s="4">
        <v>1133636</v>
      </c>
      <c r="E58" s="4">
        <v>238.74419242406674</v>
      </c>
      <c r="F58" s="6">
        <v>20.264070717242923</v>
      </c>
      <c r="G58" s="6">
        <v>45.71943919650594</v>
      </c>
      <c r="H58" s="4">
        <v>40777</v>
      </c>
      <c r="I58" s="4">
        <v>2911.301303248395</v>
      </c>
      <c r="J58" s="4">
        <v>41128</v>
      </c>
      <c r="K58" s="4">
        <v>140442</v>
      </c>
      <c r="L58" s="4">
        <v>198</v>
      </c>
      <c r="M58" s="4">
        <v>58</v>
      </c>
      <c r="N58" s="8">
        <v>3.933</v>
      </c>
      <c r="O58" s="21">
        <v>1.21</v>
      </c>
      <c r="P58" s="4">
        <v>110</v>
      </c>
      <c r="Q58" s="4">
        <v>485</v>
      </c>
      <c r="R58" s="91">
        <v>17.865</v>
      </c>
      <c r="S58" s="95">
        <f t="shared" si="1"/>
        <v>210.60039767973737</v>
      </c>
      <c r="T58" s="31"/>
    </row>
    <row r="59" spans="1:20" s="22" customFormat="1" ht="16.5" customHeight="1">
      <c r="A59" s="53"/>
      <c r="B59" s="66">
        <v>40210</v>
      </c>
      <c r="C59" s="4">
        <v>791740</v>
      </c>
      <c r="D59" s="4">
        <v>967760</v>
      </c>
      <c r="E59" s="4">
        <v>205.4278820629268</v>
      </c>
      <c r="F59" s="6">
        <v>21.083738379333983</v>
      </c>
      <c r="G59" s="6">
        <v>46.13015037213856</v>
      </c>
      <c r="H59" s="4">
        <v>35067</v>
      </c>
      <c r="I59" s="4">
        <v>2989.365157827837</v>
      </c>
      <c r="J59" s="4">
        <v>35752</v>
      </c>
      <c r="K59" s="4">
        <v>125430</v>
      </c>
      <c r="L59" s="4">
        <v>170</v>
      </c>
      <c r="M59" s="4">
        <v>55.2</v>
      </c>
      <c r="N59" s="8">
        <v>5.169</v>
      </c>
      <c r="O59" s="21">
        <v>1.57</v>
      </c>
      <c r="P59" s="4">
        <v>141.6</v>
      </c>
      <c r="Q59" s="4">
        <v>494</v>
      </c>
      <c r="R59" s="91">
        <v>24.073333333333334</v>
      </c>
      <c r="S59" s="95">
        <f t="shared" si="1"/>
        <v>212.2715157300641</v>
      </c>
      <c r="T59" s="31"/>
    </row>
    <row r="60" spans="1:20" s="22" customFormat="1" ht="16.5" customHeight="1">
      <c r="A60" s="53"/>
      <c r="B60" s="66">
        <v>40238</v>
      </c>
      <c r="C60" s="4">
        <v>881128</v>
      </c>
      <c r="D60" s="4">
        <v>1105605</v>
      </c>
      <c r="E60" s="4">
        <v>231.00162702542804</v>
      </c>
      <c r="F60" s="6">
        <v>17.98225439791131</v>
      </c>
      <c r="G60" s="6">
        <v>48.28022612915723</v>
      </c>
      <c r="H60" s="4">
        <v>32497</v>
      </c>
      <c r="I60" s="4">
        <v>3237.3685736521643</v>
      </c>
      <c r="J60" s="4">
        <v>33287.5</v>
      </c>
      <c r="K60" s="4">
        <v>121724</v>
      </c>
      <c r="L60" s="4">
        <v>199</v>
      </c>
      <c r="M60" s="4">
        <v>58.2</v>
      </c>
      <c r="N60" s="8">
        <v>5.477</v>
      </c>
      <c r="O60" s="21">
        <v>1.67</v>
      </c>
      <c r="P60" s="4">
        <v>147.5</v>
      </c>
      <c r="Q60" s="4">
        <v>492</v>
      </c>
      <c r="R60" s="91">
        <v>23.39</v>
      </c>
      <c r="S60" s="95">
        <f t="shared" si="1"/>
        <v>208.936850887458</v>
      </c>
      <c r="T60" s="31"/>
    </row>
    <row r="61" spans="1:20" s="22" customFormat="1" ht="16.5" customHeight="1">
      <c r="A61" s="53"/>
      <c r="B61" s="66">
        <v>40269</v>
      </c>
      <c r="C61" s="4">
        <v>796121</v>
      </c>
      <c r="D61" s="4">
        <v>974771</v>
      </c>
      <c r="E61" s="4">
        <v>210.2581368159259</v>
      </c>
      <c r="F61" s="6">
        <v>20.57808744497556</v>
      </c>
      <c r="G61" s="6">
        <v>46.14348213562343</v>
      </c>
      <c r="H61" s="4">
        <v>13103</v>
      </c>
      <c r="I61" s="4">
        <v>4372.301633605601</v>
      </c>
      <c r="J61" s="4">
        <v>13749.5</v>
      </c>
      <c r="K61" s="4">
        <v>77940</v>
      </c>
      <c r="L61" s="4">
        <v>197</v>
      </c>
      <c r="M61" s="4">
        <v>59.5</v>
      </c>
      <c r="N61" s="8">
        <v>5.985</v>
      </c>
      <c r="O61" s="21">
        <v>1.81</v>
      </c>
      <c r="P61" s="4">
        <v>159.4</v>
      </c>
      <c r="Q61" s="4">
        <v>486</v>
      </c>
      <c r="R61" s="91">
        <v>23.723333333333333</v>
      </c>
      <c r="S61" s="95">
        <f t="shared" si="1"/>
        <v>215.7000329471495</v>
      </c>
      <c r="T61" s="31"/>
    </row>
    <row r="62" spans="1:20" s="22" customFormat="1" ht="16.5" customHeight="1">
      <c r="A62" s="53"/>
      <c r="B62" s="66">
        <v>40299</v>
      </c>
      <c r="C62" s="4">
        <v>767763</v>
      </c>
      <c r="D62" s="4">
        <v>933997</v>
      </c>
      <c r="E62" s="4">
        <v>209.78143237384543</v>
      </c>
      <c r="F62" s="6">
        <v>23.882224030119836</v>
      </c>
      <c r="G62" s="6">
        <v>42.82050652550391</v>
      </c>
      <c r="H62" s="4">
        <v>19104</v>
      </c>
      <c r="I62" s="4">
        <v>4489.466907030646</v>
      </c>
      <c r="J62" s="4">
        <v>19552</v>
      </c>
      <c r="K62" s="4">
        <v>101916</v>
      </c>
      <c r="L62" s="4">
        <v>190</v>
      </c>
      <c r="M62" s="4">
        <v>55.7</v>
      </c>
      <c r="N62" s="8">
        <v>6.278</v>
      </c>
      <c r="O62" s="21">
        <v>1.885285285285285</v>
      </c>
      <c r="P62" s="4">
        <v>165.2</v>
      </c>
      <c r="Q62" s="4">
        <v>483</v>
      </c>
      <c r="R62" s="93">
        <v>24.51</v>
      </c>
      <c r="S62" s="95">
        <f t="shared" si="1"/>
        <v>224.60610941346218</v>
      </c>
      <c r="T62" s="31"/>
    </row>
    <row r="63" spans="1:20" s="22" customFormat="1" ht="16.5" customHeight="1">
      <c r="A63" s="53"/>
      <c r="B63" s="66">
        <v>40330</v>
      </c>
      <c r="C63" s="4">
        <v>778337</v>
      </c>
      <c r="D63" s="4">
        <v>951394</v>
      </c>
      <c r="E63" s="4">
        <v>211</v>
      </c>
      <c r="F63" s="6">
        <v>22.396686046286902</v>
      </c>
      <c r="G63" s="6">
        <v>44.197985763737236</v>
      </c>
      <c r="H63" s="4">
        <v>22878</v>
      </c>
      <c r="I63" s="4">
        <v>4383.207193220777</v>
      </c>
      <c r="J63" s="4">
        <v>23175</v>
      </c>
      <c r="K63" s="4">
        <v>114957</v>
      </c>
      <c r="L63" s="4">
        <v>188</v>
      </c>
      <c r="M63" s="4">
        <v>56.6</v>
      </c>
      <c r="N63" s="8">
        <v>6.213</v>
      </c>
      <c r="O63" s="21">
        <v>1.86</v>
      </c>
      <c r="P63" s="4">
        <v>161.5</v>
      </c>
      <c r="Q63" s="4">
        <v>483</v>
      </c>
      <c r="R63" s="93">
        <v>24.65</v>
      </c>
      <c r="S63" s="95">
        <f t="shared" si="1"/>
        <v>221.77983043828317</v>
      </c>
      <c r="T63" s="31"/>
    </row>
    <row r="64" spans="1:20" s="22" customFormat="1" ht="16.5" customHeight="1">
      <c r="A64" s="53"/>
      <c r="B64" s="66">
        <v>40360</v>
      </c>
      <c r="C64" s="4">
        <v>831175</v>
      </c>
      <c r="D64" s="4">
        <v>1009126</v>
      </c>
      <c r="E64" s="4">
        <v>227</v>
      </c>
      <c r="F64" s="6">
        <v>24.314531166268498</v>
      </c>
      <c r="G64" s="6">
        <v>42.6557582202463</v>
      </c>
      <c r="H64" s="4">
        <v>27237</v>
      </c>
      <c r="I64" s="4">
        <v>3340.1998629099176</v>
      </c>
      <c r="J64" s="4">
        <v>27615.5</v>
      </c>
      <c r="K64" s="4">
        <v>103003</v>
      </c>
      <c r="L64" s="4">
        <v>198</v>
      </c>
      <c r="M64" s="4">
        <v>58.4</v>
      </c>
      <c r="N64" s="8">
        <v>6.184</v>
      </c>
      <c r="O64" s="21">
        <v>1.8404761904761906</v>
      </c>
      <c r="P64" s="4">
        <v>159.4</v>
      </c>
      <c r="Q64" s="4">
        <v>478</v>
      </c>
      <c r="R64" s="93">
        <v>24.69</v>
      </c>
      <c r="S64" s="95">
        <f t="shared" si="1"/>
        <v>224.9471324690871</v>
      </c>
      <c r="T64" s="31"/>
    </row>
    <row r="65" spans="1:20" s="22" customFormat="1" ht="16.5" customHeight="1">
      <c r="A65" s="53"/>
      <c r="B65" s="66">
        <v>40391</v>
      </c>
      <c r="C65" s="4">
        <v>873958</v>
      </c>
      <c r="D65" s="4">
        <v>1049636</v>
      </c>
      <c r="E65" s="4">
        <v>239</v>
      </c>
      <c r="F65" s="6">
        <v>24.97676291827987</v>
      </c>
      <c r="G65" s="6">
        <v>41.88832412281877</v>
      </c>
      <c r="H65" s="4">
        <v>28226</v>
      </c>
      <c r="I65" s="4">
        <v>3734.2618384401117</v>
      </c>
      <c r="J65" s="4">
        <v>28535.5</v>
      </c>
      <c r="K65" s="4">
        <v>117770</v>
      </c>
      <c r="L65" s="4">
        <v>205</v>
      </c>
      <c r="M65" s="4">
        <v>61.3</v>
      </c>
      <c r="N65" s="8">
        <v>6.158</v>
      </c>
      <c r="O65" s="21">
        <v>1.8327380952380954</v>
      </c>
      <c r="P65" s="4">
        <v>157</v>
      </c>
      <c r="Q65" s="4">
        <v>477</v>
      </c>
      <c r="R65" s="93">
        <v>24.37</v>
      </c>
      <c r="S65" s="95">
        <f t="shared" si="1"/>
        <v>227.69798291979316</v>
      </c>
      <c r="T65" s="31"/>
    </row>
    <row r="66" spans="1:20" s="22" customFormat="1" ht="16.5" customHeight="1">
      <c r="A66" s="53"/>
      <c r="B66" s="66">
        <v>40422</v>
      </c>
      <c r="C66" s="4">
        <v>810126</v>
      </c>
      <c r="D66" s="4">
        <v>994473</v>
      </c>
      <c r="E66" s="4">
        <v>226</v>
      </c>
      <c r="F66" s="6">
        <v>24.235201532576305</v>
      </c>
      <c r="G66" s="6">
        <v>40.43629494743844</v>
      </c>
      <c r="H66" s="4">
        <v>30469</v>
      </c>
      <c r="I66" s="4">
        <v>3976.9761341925455</v>
      </c>
      <c r="J66" s="4">
        <v>30750</v>
      </c>
      <c r="K66" s="4">
        <v>139747</v>
      </c>
      <c r="L66" s="4">
        <v>192</v>
      </c>
      <c r="M66" s="4">
        <v>58.6</v>
      </c>
      <c r="N66" s="8">
        <v>6.616</v>
      </c>
      <c r="O66" s="21">
        <v>1.9597156398104265</v>
      </c>
      <c r="P66" s="4">
        <v>167.1</v>
      </c>
      <c r="Q66" s="4">
        <v>479</v>
      </c>
      <c r="R66" s="93">
        <v>24.78</v>
      </c>
      <c r="S66" s="95">
        <f t="shared" si="1"/>
        <v>227.25604415605048</v>
      </c>
      <c r="T66" s="31"/>
    </row>
    <row r="67" spans="1:20" s="22" customFormat="1" ht="16.5" customHeight="1">
      <c r="A67" s="53"/>
      <c r="B67" s="66">
        <v>40452</v>
      </c>
      <c r="C67" s="4">
        <v>733897</v>
      </c>
      <c r="D67" s="4">
        <v>895804</v>
      </c>
      <c r="E67" s="4">
        <v>205.4427700132226</v>
      </c>
      <c r="F67" s="6">
        <v>25.035677199658892</v>
      </c>
      <c r="G67" s="6">
        <v>40.34264614599226</v>
      </c>
      <c r="H67" s="4">
        <v>19574</v>
      </c>
      <c r="I67" s="4">
        <v>4165.033496650335</v>
      </c>
      <c r="J67" s="4">
        <v>20259.5</v>
      </c>
      <c r="K67" s="4">
        <v>100026</v>
      </c>
      <c r="L67" s="4">
        <v>185.4427700132226</v>
      </c>
      <c r="M67" s="4">
        <v>53.5</v>
      </c>
      <c r="N67" s="8">
        <v>7.72</v>
      </c>
      <c r="O67" s="21">
        <v>2.3</v>
      </c>
      <c r="P67" s="4">
        <v>193.2</v>
      </c>
      <c r="Q67" s="4">
        <v>479</v>
      </c>
      <c r="R67" s="91">
        <v>28.34166666666667</v>
      </c>
      <c r="S67" s="95">
        <f t="shared" si="1"/>
        <v>229.33897371882978</v>
      </c>
      <c r="T67" s="31"/>
    </row>
    <row r="68" spans="1:20" s="22" customFormat="1" ht="16.5" customHeight="1">
      <c r="A68" s="53"/>
      <c r="B68" s="66">
        <v>40483</v>
      </c>
      <c r="C68" s="4">
        <v>771433</v>
      </c>
      <c r="D68" s="4">
        <v>925596</v>
      </c>
      <c r="E68" s="4">
        <v>212</v>
      </c>
      <c r="F68" s="6">
        <v>24.92145846134199</v>
      </c>
      <c r="G68" s="6">
        <v>40.41955660507875</v>
      </c>
      <c r="H68" s="4">
        <v>21827</v>
      </c>
      <c r="I68" s="4">
        <v>5007</v>
      </c>
      <c r="J68" s="4">
        <v>22004.5</v>
      </c>
      <c r="K68" s="4">
        <v>130221</v>
      </c>
      <c r="L68" s="4">
        <v>190</v>
      </c>
      <c r="M68" s="4">
        <v>57</v>
      </c>
      <c r="N68" s="8">
        <v>8.042</v>
      </c>
      <c r="O68" s="21">
        <v>2.37</v>
      </c>
      <c r="P68" s="4">
        <v>199.4</v>
      </c>
      <c r="Q68" s="4">
        <v>482</v>
      </c>
      <c r="R68" s="91">
        <v>30.191666666666666</v>
      </c>
      <c r="S68" s="95">
        <f t="shared" si="1"/>
        <v>229.04161210722606</v>
      </c>
      <c r="T68" s="31"/>
    </row>
    <row r="69" spans="1:20" s="22" customFormat="1" ht="16.5" customHeight="1">
      <c r="A69" s="53"/>
      <c r="B69" s="66">
        <v>40513</v>
      </c>
      <c r="C69" s="4">
        <v>759642</v>
      </c>
      <c r="D69" s="4">
        <v>940909</v>
      </c>
      <c r="E69" s="4">
        <v>211</v>
      </c>
      <c r="F69" s="6">
        <v>22.7836727649005</v>
      </c>
      <c r="G69" s="6">
        <v>40.21490564891123</v>
      </c>
      <c r="H69" s="4">
        <v>19115</v>
      </c>
      <c r="I69" s="4">
        <v>5003</v>
      </c>
      <c r="J69" s="4">
        <v>19541</v>
      </c>
      <c r="K69" s="4">
        <v>111835</v>
      </c>
      <c r="L69" s="4">
        <v>191</v>
      </c>
      <c r="M69" s="4">
        <v>53</v>
      </c>
      <c r="N69" s="8">
        <v>7.69</v>
      </c>
      <c r="O69" s="21">
        <v>2.27</v>
      </c>
      <c r="P69" s="4">
        <v>188.9</v>
      </c>
      <c r="Q69" s="4">
        <v>484</v>
      </c>
      <c r="R69" s="91">
        <v>30.395</v>
      </c>
      <c r="S69" s="95">
        <f t="shared" si="1"/>
        <v>224.25122939625405</v>
      </c>
      <c r="T69" s="31"/>
    </row>
    <row r="70" spans="1:20" s="22" customFormat="1" ht="16.5" customHeight="1">
      <c r="A70" s="53"/>
      <c r="B70" s="66"/>
      <c r="C70" s="41"/>
      <c r="D70" s="41"/>
      <c r="E70" s="41"/>
      <c r="F70" s="33"/>
      <c r="G70" s="33"/>
      <c r="H70" s="33"/>
      <c r="I70" s="33"/>
      <c r="J70" s="41"/>
      <c r="K70" s="41"/>
      <c r="L70" s="41"/>
      <c r="M70" s="41"/>
      <c r="N70" s="59"/>
      <c r="O70" s="83"/>
      <c r="P70" s="41"/>
      <c r="Q70" s="41"/>
      <c r="R70" s="94"/>
      <c r="S70" s="95"/>
      <c r="T70" s="31"/>
    </row>
    <row r="71" spans="1:20" s="22" customFormat="1" ht="16.5" customHeight="1">
      <c r="A71" s="53"/>
      <c r="B71" s="66">
        <v>40544</v>
      </c>
      <c r="C71" s="4">
        <v>723161</v>
      </c>
      <c r="D71" s="4">
        <v>889059</v>
      </c>
      <c r="E71" s="4">
        <v>201</v>
      </c>
      <c r="F71" s="57">
        <v>24.21392687340574</v>
      </c>
      <c r="G71" s="57">
        <v>39.589533036820896</v>
      </c>
      <c r="H71" s="4">
        <v>22334</v>
      </c>
      <c r="I71" s="4">
        <v>4820</v>
      </c>
      <c r="J71" s="4">
        <v>22159.6</v>
      </c>
      <c r="K71" s="4">
        <v>126707</v>
      </c>
      <c r="L71" s="4">
        <v>179</v>
      </c>
      <c r="M71" s="4">
        <v>52.03902827558741</v>
      </c>
      <c r="N71" s="8">
        <v>7.276</v>
      </c>
      <c r="O71" s="21">
        <v>2.14</v>
      </c>
      <c r="P71" s="4">
        <v>176.8</v>
      </c>
      <c r="Q71" s="4">
        <v>476</v>
      </c>
      <c r="R71" s="91">
        <v>29.796666666666667</v>
      </c>
      <c r="S71" s="95">
        <f t="shared" si="1"/>
        <v>226.0817336082307</v>
      </c>
      <c r="T71" s="31"/>
    </row>
    <row r="72" spans="1:20" s="22" customFormat="1" ht="16.5" customHeight="1">
      <c r="A72" s="53"/>
      <c r="B72" s="66">
        <v>40575</v>
      </c>
      <c r="C72" s="4">
        <v>695128</v>
      </c>
      <c r="D72" s="4">
        <v>851055</v>
      </c>
      <c r="E72" s="4">
        <v>194</v>
      </c>
      <c r="F72" s="57">
        <v>25.250588220128456</v>
      </c>
      <c r="G72" s="57">
        <v>38.71495156430031</v>
      </c>
      <c r="H72" s="4">
        <v>20789</v>
      </c>
      <c r="I72" s="4">
        <v>4889</v>
      </c>
      <c r="J72" s="4">
        <v>20916.3</v>
      </c>
      <c r="K72" s="4">
        <v>119438</v>
      </c>
      <c r="L72" s="4">
        <v>172</v>
      </c>
      <c r="M72" s="4">
        <v>55.361552028218696</v>
      </c>
      <c r="N72" s="8">
        <v>7.862</v>
      </c>
      <c r="O72" s="21">
        <v>2.304</v>
      </c>
      <c r="P72" s="4">
        <v>188.3</v>
      </c>
      <c r="Q72" s="4">
        <v>486</v>
      </c>
      <c r="R72" s="91">
        <v>29.913333333333338</v>
      </c>
      <c r="S72" s="95">
        <f t="shared" si="1"/>
        <v>227.95236500578693</v>
      </c>
      <c r="T72" s="31"/>
    </row>
    <row r="73" spans="1:20" s="22" customFormat="1" ht="16.5" customHeight="1">
      <c r="A73" s="53"/>
      <c r="B73" s="66">
        <v>40603</v>
      </c>
      <c r="C73" s="4">
        <v>779917</v>
      </c>
      <c r="D73" s="4">
        <v>943434</v>
      </c>
      <c r="E73" s="4">
        <v>218</v>
      </c>
      <c r="F73" s="57">
        <v>28.217669276749866</v>
      </c>
      <c r="G73" s="57">
        <v>36.59879790210483</v>
      </c>
      <c r="H73" s="4">
        <v>21285</v>
      </c>
      <c r="I73" s="4">
        <v>5031</v>
      </c>
      <c r="J73" s="4">
        <v>21467.7</v>
      </c>
      <c r="K73" s="4">
        <v>127299</v>
      </c>
      <c r="L73" s="4">
        <v>197</v>
      </c>
      <c r="M73" s="4">
        <v>57.27200318598168</v>
      </c>
      <c r="N73" s="8">
        <v>8.2533</v>
      </c>
      <c r="O73" s="21">
        <v>2.4</v>
      </c>
      <c r="P73" s="4">
        <v>197.7</v>
      </c>
      <c r="Q73" s="4">
        <v>483</v>
      </c>
      <c r="R73" s="91">
        <v>31.93166666666666</v>
      </c>
      <c r="S73" s="95">
        <f t="shared" si="1"/>
        <v>231.070747927253</v>
      </c>
      <c r="T73" s="31"/>
    </row>
    <row r="74" spans="1:20" s="22" customFormat="1" ht="16.5" customHeight="1">
      <c r="A74" s="53"/>
      <c r="B74" s="66">
        <v>40634</v>
      </c>
      <c r="C74" s="4">
        <v>680827</v>
      </c>
      <c r="D74" s="4">
        <v>821028</v>
      </c>
      <c r="E74" s="4">
        <v>191</v>
      </c>
      <c r="F74" s="57">
        <v>28.676631992922296</v>
      </c>
      <c r="G74" s="57">
        <v>38.51654190154436</v>
      </c>
      <c r="H74" s="4">
        <v>20777</v>
      </c>
      <c r="I74" s="4">
        <v>5156</v>
      </c>
      <c r="J74" s="4">
        <v>20642.8</v>
      </c>
      <c r="K74" s="4">
        <v>126298</v>
      </c>
      <c r="L74" s="4">
        <v>171</v>
      </c>
      <c r="M74" s="4">
        <v>51.370370370370374</v>
      </c>
      <c r="N74" s="8">
        <v>7.949</v>
      </c>
      <c r="O74" s="21">
        <v>2.2907780979827086</v>
      </c>
      <c r="P74" s="4">
        <v>187.7</v>
      </c>
      <c r="Q74" s="4">
        <v>490</v>
      </c>
      <c r="R74" s="91">
        <v>32.98166666666667</v>
      </c>
      <c r="S74" s="95">
        <f t="shared" si="1"/>
        <v>232.63518418373062</v>
      </c>
      <c r="T74" s="31"/>
    </row>
    <row r="75" spans="1:20" s="22" customFormat="1" ht="16.5" customHeight="1">
      <c r="A75" s="53"/>
      <c r="B75" s="66">
        <v>40664</v>
      </c>
      <c r="C75" s="4">
        <v>760037</v>
      </c>
      <c r="D75" s="4">
        <v>896681</v>
      </c>
      <c r="E75" s="4">
        <v>208</v>
      </c>
      <c r="F75" s="57">
        <v>28.730548026342355</v>
      </c>
      <c r="G75" s="57">
        <v>37.352931009491016</v>
      </c>
      <c r="H75" s="4">
        <v>23778</v>
      </c>
      <c r="I75" s="4">
        <v>4962</v>
      </c>
      <c r="J75" s="4">
        <v>23638.5</v>
      </c>
      <c r="K75" s="4">
        <v>136875</v>
      </c>
      <c r="L75" s="4">
        <v>184</v>
      </c>
      <c r="M75" s="4">
        <v>53.4926324173636</v>
      </c>
      <c r="N75" s="8">
        <v>7.8</v>
      </c>
      <c r="O75" s="21">
        <v>2.2349570200573066</v>
      </c>
      <c r="P75" s="4">
        <v>182.3</v>
      </c>
      <c r="Q75" s="4">
        <v>487</v>
      </c>
      <c r="R75" s="91">
        <v>32.795</v>
      </c>
      <c r="S75" s="95">
        <f t="shared" si="1"/>
        <v>231.96655220752976</v>
      </c>
      <c r="T75" s="31"/>
    </row>
    <row r="76" spans="1:20" s="22" customFormat="1" ht="16.5" customHeight="1">
      <c r="A76" s="53"/>
      <c r="B76" s="66">
        <v>40695</v>
      </c>
      <c r="C76" s="4">
        <v>750724</v>
      </c>
      <c r="D76" s="4">
        <v>880244</v>
      </c>
      <c r="E76" s="4">
        <v>204</v>
      </c>
      <c r="F76" s="57">
        <v>27.479417232669757</v>
      </c>
      <c r="G76" s="57">
        <v>37.49672531109028</v>
      </c>
      <c r="H76" s="4">
        <v>23638</v>
      </c>
      <c r="I76" s="4">
        <v>4807</v>
      </c>
      <c r="J76" s="4">
        <v>23495.7</v>
      </c>
      <c r="K76" s="4">
        <v>129422</v>
      </c>
      <c r="L76" s="4">
        <v>179.6</v>
      </c>
      <c r="M76" s="4">
        <v>53.95390946502057</v>
      </c>
      <c r="N76" s="8">
        <v>8.159</v>
      </c>
      <c r="O76" s="21">
        <v>2.3311428571428574</v>
      </c>
      <c r="P76" s="4">
        <v>189</v>
      </c>
      <c r="Q76" s="4">
        <v>481</v>
      </c>
      <c r="R76" s="91">
        <v>32.49666666666667</v>
      </c>
      <c r="S76" s="95">
        <f t="shared" si="1"/>
        <v>231.75392277595756</v>
      </c>
      <c r="T76" s="31"/>
    </row>
    <row r="77" spans="1:20" s="22" customFormat="1" ht="16.5" customHeight="1">
      <c r="A77" s="53"/>
      <c r="B77" s="66">
        <v>40725</v>
      </c>
      <c r="C77" s="4">
        <v>712582</v>
      </c>
      <c r="D77" s="4">
        <v>883661</v>
      </c>
      <c r="E77" s="4">
        <v>205</v>
      </c>
      <c r="F77" s="57">
        <v>28.41658786329585</v>
      </c>
      <c r="G77" s="57">
        <v>36.583572206051116</v>
      </c>
      <c r="H77" s="4">
        <v>19933</v>
      </c>
      <c r="I77" s="4">
        <v>4573</v>
      </c>
      <c r="J77" s="4">
        <v>19583.65</v>
      </c>
      <c r="K77" s="4">
        <v>106292</v>
      </c>
      <c r="L77" s="4">
        <v>177</v>
      </c>
      <c r="M77" s="4">
        <v>51.45758661887694</v>
      </c>
      <c r="N77" s="8">
        <v>8.238</v>
      </c>
      <c r="O77" s="21">
        <v>2.35</v>
      </c>
      <c r="P77" s="4">
        <v>188.4</v>
      </c>
      <c r="Q77" s="4">
        <v>477</v>
      </c>
      <c r="R77" s="91">
        <v>32.32333333333334</v>
      </c>
      <c r="S77" s="95">
        <f t="shared" si="1"/>
        <v>231.98941675597317</v>
      </c>
      <c r="T77" s="31"/>
    </row>
    <row r="78" spans="1:20" s="22" customFormat="1" ht="16.5" customHeight="1">
      <c r="A78" s="53"/>
      <c r="B78" s="66">
        <v>40756</v>
      </c>
      <c r="C78" s="4">
        <v>809110</v>
      </c>
      <c r="D78" s="4">
        <v>954705</v>
      </c>
      <c r="E78" s="4">
        <v>222</v>
      </c>
      <c r="F78" s="57">
        <v>27.108114424426788</v>
      </c>
      <c r="G78" s="57">
        <v>36.68806318391725</v>
      </c>
      <c r="H78" s="4">
        <v>22940</v>
      </c>
      <c r="I78" s="4">
        <v>4745</v>
      </c>
      <c r="J78" s="4">
        <v>22879.5</v>
      </c>
      <c r="K78" s="4">
        <v>128398</v>
      </c>
      <c r="L78" s="4">
        <v>198</v>
      </c>
      <c r="M78" s="4">
        <v>57.56272401433691</v>
      </c>
      <c r="N78" s="8">
        <v>8.579</v>
      </c>
      <c r="O78" s="21">
        <v>2.744</v>
      </c>
      <c r="P78" s="4">
        <v>194.4</v>
      </c>
      <c r="Q78" s="4">
        <v>477</v>
      </c>
      <c r="R78" s="91">
        <v>32.51</v>
      </c>
      <c r="S78" s="95">
        <f t="shared" si="1"/>
        <v>232.53256241456785</v>
      </c>
      <c r="T78" s="31"/>
    </row>
    <row r="79" spans="1:20" s="22" customFormat="1" ht="16.5" customHeight="1">
      <c r="A79" s="53"/>
      <c r="B79" s="66">
        <v>40787</v>
      </c>
      <c r="C79" s="4">
        <v>794676</v>
      </c>
      <c r="D79" s="4">
        <v>947384</v>
      </c>
      <c r="E79" s="4">
        <v>220</v>
      </c>
      <c r="F79" s="57">
        <v>27.045539114039208</v>
      </c>
      <c r="G79" s="57">
        <v>36.46761698584811</v>
      </c>
      <c r="H79" s="4">
        <v>23670</v>
      </c>
      <c r="I79" s="4">
        <v>4838</v>
      </c>
      <c r="J79" s="4">
        <v>23776.35</v>
      </c>
      <c r="K79" s="4">
        <v>135305</v>
      </c>
      <c r="L79" s="4">
        <v>197</v>
      </c>
      <c r="M79" s="4">
        <v>59.18106995884773</v>
      </c>
      <c r="N79" s="8">
        <v>8.554</v>
      </c>
      <c r="O79" s="21">
        <v>2.3960784313725494</v>
      </c>
      <c r="P79" s="4">
        <v>191.9</v>
      </c>
      <c r="Q79" s="4">
        <v>481</v>
      </c>
      <c r="R79" s="91">
        <v>32.596666666666664</v>
      </c>
      <c r="S79" s="95">
        <f t="shared" si="1"/>
        <v>232.2184035195866</v>
      </c>
      <c r="T79" s="31"/>
    </row>
    <row r="80" spans="1:20" s="22" customFormat="1" ht="16.5" customHeight="1">
      <c r="A80" s="53"/>
      <c r="B80" s="66">
        <v>40817</v>
      </c>
      <c r="C80" s="4">
        <v>758492</v>
      </c>
      <c r="D80" s="4">
        <v>919001</v>
      </c>
      <c r="E80" s="4">
        <v>210</v>
      </c>
      <c r="F80" s="57">
        <v>24.52506305344949</v>
      </c>
      <c r="G80" s="57">
        <v>36.32412875263954</v>
      </c>
      <c r="H80" s="4">
        <v>21932</v>
      </c>
      <c r="I80" s="4">
        <v>5064</v>
      </c>
      <c r="J80" s="4">
        <v>22070.5</v>
      </c>
      <c r="K80" s="4">
        <v>132393</v>
      </c>
      <c r="L80" s="4">
        <v>183</v>
      </c>
      <c r="M80" s="4">
        <v>53.20191158900836</v>
      </c>
      <c r="N80" s="8">
        <v>8.601</v>
      </c>
      <c r="O80" s="21">
        <v>2.3865149833518315</v>
      </c>
      <c r="P80" s="4">
        <v>191.2332959409273</v>
      </c>
      <c r="Q80" s="4">
        <v>483</v>
      </c>
      <c r="R80" s="91">
        <v>32.8</v>
      </c>
      <c r="S80" s="95">
        <f t="shared" si="1"/>
        <v>228.5090005342758</v>
      </c>
      <c r="T80" s="31"/>
    </row>
    <row r="81" spans="1:20" s="22" customFormat="1" ht="16.5" customHeight="1">
      <c r="A81" s="53"/>
      <c r="B81" s="66">
        <v>40848</v>
      </c>
      <c r="C81" s="4">
        <v>770118</v>
      </c>
      <c r="D81" s="4">
        <v>912403</v>
      </c>
      <c r="E81" s="4">
        <v>207</v>
      </c>
      <c r="F81" s="57">
        <v>22.392452555690305</v>
      </c>
      <c r="G81" s="57">
        <v>37.78615195590921</v>
      </c>
      <c r="H81" s="4">
        <v>17661</v>
      </c>
      <c r="I81" s="4">
        <v>6481</v>
      </c>
      <c r="J81" s="4">
        <v>17746</v>
      </c>
      <c r="K81" s="4">
        <v>135702</v>
      </c>
      <c r="L81" s="4">
        <v>189</v>
      </c>
      <c r="M81" s="4">
        <v>56.77777777777778</v>
      </c>
      <c r="N81" s="8">
        <v>8.673</v>
      </c>
      <c r="O81" s="21">
        <v>2.3826923076923077</v>
      </c>
      <c r="P81" s="4">
        <v>190.8</v>
      </c>
      <c r="Q81" s="4">
        <v>480</v>
      </c>
      <c r="R81" s="91">
        <v>33.3</v>
      </c>
      <c r="S81" s="95">
        <f t="shared" si="1"/>
        <v>226.87343202510294</v>
      </c>
      <c r="T81" s="31"/>
    </row>
    <row r="82" spans="1:20" s="22" customFormat="1" ht="16.5" customHeight="1">
      <c r="A82" s="53"/>
      <c r="B82" s="66">
        <v>40878</v>
      </c>
      <c r="C82" s="4">
        <v>790000</v>
      </c>
      <c r="D82" s="4">
        <v>963261</v>
      </c>
      <c r="E82" s="4">
        <v>216</v>
      </c>
      <c r="F82" s="57">
        <v>21.787519090238234</v>
      </c>
      <c r="G82" s="57">
        <v>37.576900336176735</v>
      </c>
      <c r="H82" s="4">
        <v>12156</v>
      </c>
      <c r="I82" s="4">
        <v>5883</v>
      </c>
      <c r="J82" s="4">
        <v>12304</v>
      </c>
      <c r="K82" s="4">
        <v>88173</v>
      </c>
      <c r="L82" s="4">
        <v>203</v>
      </c>
      <c r="M82" s="4">
        <v>59.0163281561131</v>
      </c>
      <c r="N82" s="8">
        <v>8.469</v>
      </c>
      <c r="O82" s="21">
        <v>2.322501028383381</v>
      </c>
      <c r="P82" s="4">
        <v>184.6</v>
      </c>
      <c r="Q82" s="4">
        <v>482</v>
      </c>
      <c r="R82" s="91">
        <v>33.71</v>
      </c>
      <c r="S82" s="95">
        <f t="shared" si="1"/>
        <v>224.23829055676498</v>
      </c>
      <c r="T82" s="31"/>
    </row>
    <row r="83" spans="1:20" s="22" customFormat="1" ht="16.5" customHeight="1">
      <c r="A83" s="53"/>
      <c r="B83" s="66"/>
      <c r="C83" s="45"/>
      <c r="D83" s="45"/>
      <c r="E83" s="45"/>
      <c r="F83" s="33"/>
      <c r="G83" s="33"/>
      <c r="H83" s="45"/>
      <c r="I83" s="45"/>
      <c r="J83" s="45"/>
      <c r="K83" s="45"/>
      <c r="L83" s="45"/>
      <c r="M83" s="45"/>
      <c r="N83" s="59"/>
      <c r="O83" s="59"/>
      <c r="P83" s="114"/>
      <c r="Q83" s="114"/>
      <c r="R83" s="115"/>
      <c r="S83" s="95"/>
      <c r="T83" s="31"/>
    </row>
    <row r="84" spans="1:20" s="22" customFormat="1" ht="16.5" customHeight="1">
      <c r="A84" s="53"/>
      <c r="B84" s="66">
        <v>40909</v>
      </c>
      <c r="C84" s="4">
        <v>766366</v>
      </c>
      <c r="D84" s="4">
        <v>955814</v>
      </c>
      <c r="E84" s="4">
        <v>215.05814999999998</v>
      </c>
      <c r="F84" s="6">
        <v>23.2</v>
      </c>
      <c r="G84" s="6">
        <v>38.5</v>
      </c>
      <c r="H84" s="42">
        <v>14735</v>
      </c>
      <c r="I84" s="42">
        <v>5742</v>
      </c>
      <c r="J84" s="42">
        <v>15361.5</v>
      </c>
      <c r="K84" s="42">
        <v>107978</v>
      </c>
      <c r="L84" s="42">
        <v>200.05814999999998</v>
      </c>
      <c r="M84" s="42">
        <v>57.45178973249409</v>
      </c>
      <c r="N84" s="8">
        <v>7.964</v>
      </c>
      <c r="O84" s="8">
        <v>2.158265582655827</v>
      </c>
      <c r="P84" s="4">
        <v>172.0440466080398</v>
      </c>
      <c r="Q84" s="4">
        <v>481</v>
      </c>
      <c r="R84" s="116"/>
      <c r="S84" s="95">
        <f aca="true" t="shared" si="2" ref="S84:S152">+E84/D84*1000000</f>
        <v>225</v>
      </c>
      <c r="T84" s="31"/>
    </row>
    <row r="85" spans="1:20" s="22" customFormat="1" ht="16.5" customHeight="1">
      <c r="A85" s="53"/>
      <c r="B85" s="66">
        <v>40940</v>
      </c>
      <c r="C85" s="4">
        <v>723985</v>
      </c>
      <c r="D85" s="4">
        <v>894784</v>
      </c>
      <c r="E85" s="4">
        <v>202</v>
      </c>
      <c r="F85" s="6">
        <v>22.8</v>
      </c>
      <c r="G85" s="6">
        <v>38.2</v>
      </c>
      <c r="H85" s="42">
        <v>19843</v>
      </c>
      <c r="I85" s="42">
        <v>4896</v>
      </c>
      <c r="J85" s="42">
        <v>17350.5</v>
      </c>
      <c r="K85" s="42">
        <v>104347</v>
      </c>
      <c r="L85" s="42">
        <v>185</v>
      </c>
      <c r="M85" s="42">
        <v>58.81968641114983</v>
      </c>
      <c r="N85" s="8">
        <v>8.915</v>
      </c>
      <c r="O85" s="8">
        <v>2.413141130183753</v>
      </c>
      <c r="P85" s="4">
        <v>191</v>
      </c>
      <c r="Q85" s="4">
        <v>479</v>
      </c>
      <c r="R85" s="116"/>
      <c r="S85" s="95">
        <f t="shared" si="2"/>
        <v>225.75280738144625</v>
      </c>
      <c r="T85" s="31"/>
    </row>
    <row r="86" spans="1:20" s="22" customFormat="1" ht="16.5" customHeight="1">
      <c r="A86" s="53"/>
      <c r="B86" s="66">
        <v>40969</v>
      </c>
      <c r="C86" s="4">
        <v>811005</v>
      </c>
      <c r="D86" s="4">
        <v>960000</v>
      </c>
      <c r="E86" s="4">
        <v>219</v>
      </c>
      <c r="F86" s="6">
        <v>25.3</v>
      </c>
      <c r="G86" s="6">
        <v>37.7</v>
      </c>
      <c r="H86" s="42">
        <v>17174</v>
      </c>
      <c r="I86" s="42">
        <v>5007</v>
      </c>
      <c r="J86" s="42">
        <v>19901.5</v>
      </c>
      <c r="K86" s="42">
        <v>121505</v>
      </c>
      <c r="L86" s="42">
        <v>199</v>
      </c>
      <c r="M86" s="42">
        <v>57.14791502753737</v>
      </c>
      <c r="N86" s="8">
        <v>9.569</v>
      </c>
      <c r="O86" s="8">
        <v>2.586062450340791</v>
      </c>
      <c r="P86" s="4">
        <v>202.98184725931932</v>
      </c>
      <c r="Q86" s="4">
        <v>479</v>
      </c>
      <c r="R86" s="117">
        <v>37.906666666666666</v>
      </c>
      <c r="S86" s="95">
        <f t="shared" si="2"/>
        <v>228.125</v>
      </c>
      <c r="T86" s="31"/>
    </row>
    <row r="87" spans="1:20" s="22" customFormat="1" ht="16.5" customHeight="1">
      <c r="A87" s="53"/>
      <c r="B87" s="66">
        <v>41000</v>
      </c>
      <c r="C87" s="4">
        <v>692529</v>
      </c>
      <c r="D87" s="4">
        <v>854388</v>
      </c>
      <c r="E87" s="4">
        <v>196</v>
      </c>
      <c r="F87" s="6">
        <v>25.3</v>
      </c>
      <c r="G87" s="6">
        <v>39.3</v>
      </c>
      <c r="H87" s="42">
        <v>14413</v>
      </c>
      <c r="I87" s="42">
        <v>5261</v>
      </c>
      <c r="J87" s="42">
        <v>15127</v>
      </c>
      <c r="K87" s="42">
        <v>96924</v>
      </c>
      <c r="L87" s="42">
        <v>181</v>
      </c>
      <c r="M87" s="42">
        <v>53.71138211382114</v>
      </c>
      <c r="N87" s="8">
        <v>9.591</v>
      </c>
      <c r="O87" s="8">
        <v>2.57</v>
      </c>
      <c r="P87" s="4">
        <v>201.43417916809864</v>
      </c>
      <c r="Q87" s="4">
        <v>484</v>
      </c>
      <c r="R87" s="117">
        <v>38.45666666666667</v>
      </c>
      <c r="S87" s="95">
        <f t="shared" si="2"/>
        <v>229.40397102955566</v>
      </c>
      <c r="T87" s="31"/>
    </row>
    <row r="88" spans="1:20" s="22" customFormat="1" ht="16.5" customHeight="1">
      <c r="A88" s="53"/>
      <c r="B88" s="66">
        <v>41030</v>
      </c>
      <c r="C88" s="4">
        <v>775874</v>
      </c>
      <c r="D88" s="4">
        <v>973060</v>
      </c>
      <c r="E88" s="4">
        <v>226</v>
      </c>
      <c r="F88" s="6">
        <v>27</v>
      </c>
      <c r="G88" s="6">
        <v>37.1</v>
      </c>
      <c r="H88" s="42">
        <v>13872</v>
      </c>
      <c r="I88" s="42">
        <v>5968</v>
      </c>
      <c r="J88" s="42">
        <v>15039.5</v>
      </c>
      <c r="K88" s="42">
        <v>106355</v>
      </c>
      <c r="L88" s="42">
        <v>211</v>
      </c>
      <c r="M88" s="42">
        <v>60.59402045633359</v>
      </c>
      <c r="N88" s="8">
        <v>9.379</v>
      </c>
      <c r="O88" s="8">
        <v>2.479576999339061</v>
      </c>
      <c r="P88" s="4">
        <v>194</v>
      </c>
      <c r="Q88" s="4">
        <v>485</v>
      </c>
      <c r="R88" s="117">
        <v>38.92166666666667</v>
      </c>
      <c r="S88" s="95">
        <f t="shared" si="2"/>
        <v>232.25700367911537</v>
      </c>
      <c r="T88" s="31"/>
    </row>
    <row r="89" spans="1:20" s="22" customFormat="1" ht="16.5" customHeight="1">
      <c r="A89" s="53"/>
      <c r="B89" s="66">
        <v>41061</v>
      </c>
      <c r="C89" s="4">
        <v>703776</v>
      </c>
      <c r="D89" s="4">
        <v>879179</v>
      </c>
      <c r="E89" s="4">
        <v>201</v>
      </c>
      <c r="F89" s="6">
        <v>23.5</v>
      </c>
      <c r="G89" s="6">
        <v>40.8</v>
      </c>
      <c r="H89" s="42">
        <v>14048</v>
      </c>
      <c r="I89" s="42">
        <v>4923</v>
      </c>
      <c r="J89" s="42">
        <v>12103</v>
      </c>
      <c r="K89" s="42">
        <v>73140</v>
      </c>
      <c r="L89" s="42">
        <v>189</v>
      </c>
      <c r="M89" s="42">
        <v>56.08536585365854</v>
      </c>
      <c r="N89" s="8">
        <v>9.597</v>
      </c>
      <c r="O89" s="8">
        <v>2.5090196078431375</v>
      </c>
      <c r="P89" s="4">
        <v>197</v>
      </c>
      <c r="Q89" s="4">
        <v>483</v>
      </c>
      <c r="R89" s="117">
        <v>39.32</v>
      </c>
      <c r="S89" s="95">
        <f t="shared" si="2"/>
        <v>228.6223852025583</v>
      </c>
      <c r="T89" s="31"/>
    </row>
    <row r="90" spans="1:20" s="22" customFormat="1" ht="16.5" customHeight="1">
      <c r="A90" s="53"/>
      <c r="B90" s="66">
        <v>41091</v>
      </c>
      <c r="C90" s="4">
        <v>798352</v>
      </c>
      <c r="D90" s="4">
        <v>986917</v>
      </c>
      <c r="E90" s="4">
        <v>227</v>
      </c>
      <c r="F90" s="6">
        <v>24.6</v>
      </c>
      <c r="G90" s="6">
        <v>40</v>
      </c>
      <c r="H90" s="42">
        <v>14902</v>
      </c>
      <c r="I90" s="42">
        <v>4800</v>
      </c>
      <c r="J90" s="42">
        <v>14527.5</v>
      </c>
      <c r="K90" s="42">
        <v>79685</v>
      </c>
      <c r="L90" s="42">
        <v>213</v>
      </c>
      <c r="M90" s="42">
        <v>61.168371361132955</v>
      </c>
      <c r="N90" s="8">
        <v>8.546</v>
      </c>
      <c r="O90" s="8">
        <v>2.21</v>
      </c>
      <c r="P90" s="4">
        <v>175</v>
      </c>
      <c r="Q90" s="4">
        <v>478</v>
      </c>
      <c r="R90" s="117">
        <v>39.28</v>
      </c>
      <c r="S90" s="95">
        <f t="shared" si="2"/>
        <v>230.00921050098438</v>
      </c>
      <c r="T90" s="31"/>
    </row>
    <row r="91" spans="1:20" s="22" customFormat="1" ht="16.5" customHeight="1">
      <c r="A91" s="53"/>
      <c r="B91" s="66">
        <v>41122</v>
      </c>
      <c r="C91" s="4">
        <v>800000</v>
      </c>
      <c r="D91" s="4">
        <v>959129</v>
      </c>
      <c r="E91" s="4">
        <v>219</v>
      </c>
      <c r="F91" s="6">
        <v>23.2</v>
      </c>
      <c r="G91" s="6">
        <v>40.2</v>
      </c>
      <c r="H91" s="42">
        <v>17908</v>
      </c>
      <c r="I91" s="42">
        <v>5240</v>
      </c>
      <c r="J91" s="42">
        <v>17399.5</v>
      </c>
      <c r="K91" s="42">
        <v>110937</v>
      </c>
      <c r="L91" s="42">
        <v>202</v>
      </c>
      <c r="M91" s="42">
        <v>58.00944138473642</v>
      </c>
      <c r="N91" s="8">
        <v>8.502</v>
      </c>
      <c r="O91" s="8">
        <v>2.1697077963506444</v>
      </c>
      <c r="P91" s="4">
        <v>172.37524126856871</v>
      </c>
      <c r="Q91" s="4">
        <v>479</v>
      </c>
      <c r="R91" s="117">
        <v>38.83</v>
      </c>
      <c r="S91" s="95">
        <f t="shared" si="2"/>
        <v>228.33216386951077</v>
      </c>
      <c r="T91" s="31"/>
    </row>
    <row r="92" spans="1:20" s="22" customFormat="1" ht="16.5" customHeight="1">
      <c r="A92" s="53"/>
      <c r="B92" s="66">
        <v>41153</v>
      </c>
      <c r="C92" s="4">
        <v>745000</v>
      </c>
      <c r="D92" s="4">
        <v>943421</v>
      </c>
      <c r="E92" s="4">
        <v>215</v>
      </c>
      <c r="F92" s="6">
        <v>22.2</v>
      </c>
      <c r="G92" s="6">
        <v>40.3</v>
      </c>
      <c r="H92" s="42">
        <v>15598</v>
      </c>
      <c r="I92" s="42">
        <v>5150</v>
      </c>
      <c r="J92" s="42">
        <v>13388.5</v>
      </c>
      <c r="K92" s="42">
        <v>82162</v>
      </c>
      <c r="L92" s="42">
        <v>201</v>
      </c>
      <c r="M92" s="42">
        <v>59.646341463414636</v>
      </c>
      <c r="N92" s="8">
        <v>8.475</v>
      </c>
      <c r="O92" s="8">
        <v>2.135075319662973</v>
      </c>
      <c r="P92" s="4">
        <v>170</v>
      </c>
      <c r="Q92" s="4">
        <v>477</v>
      </c>
      <c r="R92" s="117">
        <v>38.61</v>
      </c>
      <c r="S92" s="95">
        <f t="shared" si="2"/>
        <v>227.89401550315287</v>
      </c>
      <c r="T92" s="31"/>
    </row>
    <row r="93" spans="1:20" s="22" customFormat="1" ht="16.5" customHeight="1">
      <c r="A93" s="53"/>
      <c r="B93" s="66">
        <v>41183</v>
      </c>
      <c r="C93" s="4">
        <v>855000</v>
      </c>
      <c r="D93" s="4">
        <v>1038946</v>
      </c>
      <c r="E93" s="4">
        <v>236</v>
      </c>
      <c r="F93" s="6">
        <v>21.9</v>
      </c>
      <c r="G93" s="6">
        <v>40.4</v>
      </c>
      <c r="H93" s="42">
        <v>16170</v>
      </c>
      <c r="I93" s="42">
        <v>5640</v>
      </c>
      <c r="J93" s="42">
        <v>18326</v>
      </c>
      <c r="K93" s="42">
        <v>125028</v>
      </c>
      <c r="L93" s="42">
        <v>218</v>
      </c>
      <c r="M93" s="42">
        <v>62.60424862313138</v>
      </c>
      <c r="N93" s="8">
        <v>8.416</v>
      </c>
      <c r="O93" s="8">
        <v>2.093532338308458</v>
      </c>
      <c r="P93" s="4">
        <v>166</v>
      </c>
      <c r="Q93" s="4">
        <v>479</v>
      </c>
      <c r="R93" s="117">
        <v>38.56</v>
      </c>
      <c r="S93" s="95">
        <f t="shared" si="2"/>
        <v>227.15328804384444</v>
      </c>
      <c r="T93" s="31"/>
    </row>
    <row r="94" spans="1:20" s="18" customFormat="1" ht="16.5" customHeight="1">
      <c r="A94" s="58"/>
      <c r="B94" s="66">
        <v>41214</v>
      </c>
      <c r="C94" s="4">
        <v>840000</v>
      </c>
      <c r="D94" s="4">
        <v>996000</v>
      </c>
      <c r="E94" s="4">
        <v>225</v>
      </c>
      <c r="F94" s="6">
        <v>20.7</v>
      </c>
      <c r="G94" s="6">
        <v>41.7</v>
      </c>
      <c r="H94" s="42">
        <v>15273</v>
      </c>
      <c r="I94" s="42">
        <v>5597</v>
      </c>
      <c r="J94" s="42">
        <v>14990.5</v>
      </c>
      <c r="K94" s="42">
        <v>101995</v>
      </c>
      <c r="L94" s="42">
        <v>210</v>
      </c>
      <c r="M94" s="42">
        <v>62.31707317073171</v>
      </c>
      <c r="N94" s="8">
        <v>8.235</v>
      </c>
      <c r="O94" s="8">
        <v>2.054640718562874</v>
      </c>
      <c r="P94" s="4">
        <v>161</v>
      </c>
      <c r="Q94" s="4">
        <v>483</v>
      </c>
      <c r="R94" s="117">
        <v>38.48</v>
      </c>
      <c r="S94" s="95">
        <f t="shared" si="2"/>
        <v>225.90361445783134</v>
      </c>
      <c r="T94" s="60"/>
    </row>
    <row r="95" spans="1:20" s="22" customFormat="1" ht="16.5" customHeight="1">
      <c r="A95" s="53"/>
      <c r="B95" s="66">
        <v>41244</v>
      </c>
      <c r="C95" s="4">
        <v>785000</v>
      </c>
      <c r="D95" s="4">
        <v>987609</v>
      </c>
      <c r="E95" s="4">
        <v>219</v>
      </c>
      <c r="F95" s="6">
        <v>19</v>
      </c>
      <c r="G95" s="6">
        <v>43</v>
      </c>
      <c r="H95" s="42">
        <v>14467</v>
      </c>
      <c r="I95" s="42">
        <v>5542</v>
      </c>
      <c r="J95" s="42">
        <v>11631</v>
      </c>
      <c r="K95" s="42">
        <v>80007</v>
      </c>
      <c r="L95" s="42">
        <v>208</v>
      </c>
      <c r="M95" s="42">
        <v>59.73249409913454</v>
      </c>
      <c r="N95" s="8">
        <v>8.494</v>
      </c>
      <c r="O95" s="8">
        <v>2.0492159227985525</v>
      </c>
      <c r="P95" s="4">
        <v>164.41943647916702</v>
      </c>
      <c r="Q95" s="4">
        <v>485</v>
      </c>
      <c r="R95" s="117">
        <v>38.71</v>
      </c>
      <c r="S95" s="95">
        <f t="shared" si="2"/>
        <v>221.74767544645704</v>
      </c>
      <c r="T95" s="31"/>
    </row>
    <row r="96" spans="1:20" s="22" customFormat="1" ht="16.5" customHeight="1">
      <c r="A96" s="53"/>
      <c r="B96" s="16"/>
      <c r="C96" s="45"/>
      <c r="D96" s="45"/>
      <c r="E96" s="45"/>
      <c r="F96" s="33"/>
      <c r="G96" s="33"/>
      <c r="H96" s="45"/>
      <c r="I96" s="45"/>
      <c r="J96" s="45"/>
      <c r="K96" s="45"/>
      <c r="L96" s="45"/>
      <c r="M96" s="45"/>
      <c r="N96" s="59"/>
      <c r="O96" s="59"/>
      <c r="P96" s="114"/>
      <c r="Q96" s="114"/>
      <c r="R96" s="117"/>
      <c r="S96" s="95"/>
      <c r="T96" s="31"/>
    </row>
    <row r="97" spans="1:20" s="22" customFormat="1" ht="15.75" customHeight="1">
      <c r="A97" s="53"/>
      <c r="B97" s="66">
        <v>41275</v>
      </c>
      <c r="C97" s="42">
        <v>847707</v>
      </c>
      <c r="D97" s="42">
        <v>1060153</v>
      </c>
      <c r="E97" s="118">
        <v>239.56</v>
      </c>
      <c r="F97" s="67">
        <v>21</v>
      </c>
      <c r="G97" s="67">
        <v>41.3</v>
      </c>
      <c r="H97" s="42">
        <v>16235</v>
      </c>
      <c r="I97" s="42">
        <v>5310.030995260843</v>
      </c>
      <c r="J97" s="42">
        <v>16914.1</v>
      </c>
      <c r="K97" s="42">
        <v>120000</v>
      </c>
      <c r="L97" s="4">
        <v>223.56</v>
      </c>
      <c r="M97" s="4">
        <v>63.42743878740769</v>
      </c>
      <c r="N97" s="8">
        <v>8.676</v>
      </c>
      <c r="O97" s="8">
        <v>2.0626203551815134</v>
      </c>
      <c r="P97" s="4">
        <v>166.27963721546638</v>
      </c>
      <c r="Q97" s="4">
        <v>483</v>
      </c>
      <c r="R97" s="117">
        <v>38.94</v>
      </c>
      <c r="S97" s="95">
        <f t="shared" si="2"/>
        <v>225.96738395307094</v>
      </c>
      <c r="T97" s="31"/>
    </row>
    <row r="98" spans="1:20" s="22" customFormat="1" ht="15.75" customHeight="1">
      <c r="A98" s="53"/>
      <c r="B98" s="66">
        <v>41306</v>
      </c>
      <c r="C98" s="42">
        <v>760972</v>
      </c>
      <c r="D98" s="42">
        <v>970000</v>
      </c>
      <c r="E98" s="118">
        <v>218.25</v>
      </c>
      <c r="F98" s="67">
        <v>21.1</v>
      </c>
      <c r="G98" s="67">
        <v>41.5</v>
      </c>
      <c r="H98" s="42">
        <v>13505</v>
      </c>
      <c r="I98" s="42">
        <v>5197.023550597621</v>
      </c>
      <c r="J98" s="42">
        <v>15046.35</v>
      </c>
      <c r="K98" s="42">
        <v>99000</v>
      </c>
      <c r="L98" s="42">
        <v>199</v>
      </c>
      <c r="M98" s="42">
        <v>62.508605851979354</v>
      </c>
      <c r="N98" s="8">
        <v>9.66</v>
      </c>
      <c r="O98" s="8">
        <v>2.267605633802817</v>
      </c>
      <c r="P98" s="4">
        <v>183.30540782828757</v>
      </c>
      <c r="Q98" s="4">
        <v>484</v>
      </c>
      <c r="R98" s="117">
        <v>40.38</v>
      </c>
      <c r="S98" s="95">
        <f t="shared" si="2"/>
        <v>225</v>
      </c>
      <c r="T98" s="31"/>
    </row>
    <row r="99" spans="1:20" s="22" customFormat="1" ht="15.75" customHeight="1">
      <c r="A99" s="53"/>
      <c r="B99" s="66">
        <v>41334</v>
      </c>
      <c r="C99" s="42">
        <v>811433</v>
      </c>
      <c r="D99" s="42">
        <v>1005000</v>
      </c>
      <c r="E99" s="118">
        <v>224</v>
      </c>
      <c r="F99" s="67">
        <v>22.9</v>
      </c>
      <c r="G99" s="67">
        <v>41.7</v>
      </c>
      <c r="H99" s="42">
        <v>17459</v>
      </c>
      <c r="I99" s="42">
        <v>5381.7469093378295</v>
      </c>
      <c r="J99" s="42">
        <v>14247.5</v>
      </c>
      <c r="K99" s="42">
        <v>98000</v>
      </c>
      <c r="L99" s="42">
        <v>208</v>
      </c>
      <c r="M99" s="42">
        <v>59.01282549553051</v>
      </c>
      <c r="N99" s="8">
        <v>9.298</v>
      </c>
      <c r="O99" s="8">
        <v>2.152314814814815</v>
      </c>
      <c r="P99" s="4">
        <v>173.9</v>
      </c>
      <c r="Q99" s="4">
        <v>480</v>
      </c>
      <c r="R99" s="117">
        <v>41.47</v>
      </c>
      <c r="S99" s="95">
        <f t="shared" si="2"/>
        <v>222.8855721393035</v>
      </c>
      <c r="T99" s="31"/>
    </row>
    <row r="100" spans="1:20" s="22" customFormat="1" ht="15.75" customHeight="1">
      <c r="A100" s="53"/>
      <c r="B100" s="66">
        <v>41365</v>
      </c>
      <c r="C100" s="42">
        <v>842204</v>
      </c>
      <c r="D100" s="42">
        <v>1035000</v>
      </c>
      <c r="E100" s="118">
        <v>232.875</v>
      </c>
      <c r="F100" s="67">
        <v>21.8</v>
      </c>
      <c r="G100" s="67">
        <v>41.5</v>
      </c>
      <c r="H100" s="42">
        <v>15324</v>
      </c>
      <c r="I100" s="42">
        <v>5188.898025319257</v>
      </c>
      <c r="J100" s="42">
        <v>18065.95</v>
      </c>
      <c r="K100" s="42">
        <v>117000</v>
      </c>
      <c r="L100" s="42">
        <v>214.875</v>
      </c>
      <c r="M100" s="42">
        <v>62.99548192771084</v>
      </c>
      <c r="N100" s="8">
        <v>9.283</v>
      </c>
      <c r="O100" s="8">
        <v>2.119406392694064</v>
      </c>
      <c r="P100" s="4">
        <v>171.9</v>
      </c>
      <c r="Q100" s="4">
        <v>472</v>
      </c>
      <c r="R100" s="117">
        <v>41.82</v>
      </c>
      <c r="S100" s="95">
        <f t="shared" si="2"/>
        <v>225</v>
      </c>
      <c r="T100" s="31"/>
    </row>
    <row r="101" spans="1:20" s="22" customFormat="1" ht="15.75" customHeight="1">
      <c r="A101" s="53"/>
      <c r="B101" s="66">
        <v>41395</v>
      </c>
      <c r="C101" s="42">
        <v>861788</v>
      </c>
      <c r="D101" s="42">
        <v>1060000</v>
      </c>
      <c r="E101" s="118">
        <v>239.56</v>
      </c>
      <c r="F101" s="67">
        <v>22.5</v>
      </c>
      <c r="G101" s="67">
        <v>41.2</v>
      </c>
      <c r="H101" s="42">
        <v>18621</v>
      </c>
      <c r="I101" s="42">
        <v>5365.297719586194</v>
      </c>
      <c r="J101" s="42">
        <v>17071.2</v>
      </c>
      <c r="K101" s="42">
        <v>110000</v>
      </c>
      <c r="L101" s="42">
        <v>222.56</v>
      </c>
      <c r="M101" s="42">
        <v>63.14372328021764</v>
      </c>
      <c r="N101" s="8">
        <v>9.074</v>
      </c>
      <c r="O101" s="8">
        <v>2.0164444444444443</v>
      </c>
      <c r="P101" s="4">
        <v>166</v>
      </c>
      <c r="Q101" s="4">
        <v>469</v>
      </c>
      <c r="R101" s="117">
        <v>41.39</v>
      </c>
      <c r="S101" s="95">
        <f t="shared" si="2"/>
        <v>226</v>
      </c>
      <c r="T101" s="31"/>
    </row>
    <row r="102" spans="1:20" s="22" customFormat="1" ht="15.75" customHeight="1">
      <c r="A102" s="53"/>
      <c r="B102" s="66">
        <v>41426</v>
      </c>
      <c r="C102" s="42">
        <v>766974</v>
      </c>
      <c r="D102" s="42">
        <v>986000</v>
      </c>
      <c r="E102" s="118">
        <v>221.85</v>
      </c>
      <c r="F102" s="67">
        <v>21.6</v>
      </c>
      <c r="G102" s="67">
        <v>40.8</v>
      </c>
      <c r="H102" s="42">
        <v>16479</v>
      </c>
      <c r="I102" s="42">
        <v>4712.159628190193</v>
      </c>
      <c r="J102" s="42">
        <v>15076.25</v>
      </c>
      <c r="K102" s="42">
        <v>87000</v>
      </c>
      <c r="L102" s="42">
        <v>205.85</v>
      </c>
      <c r="M102" s="42">
        <v>60.3495983935743</v>
      </c>
      <c r="N102" s="8">
        <v>9.523</v>
      </c>
      <c r="O102" s="8">
        <v>2.1022075055187637</v>
      </c>
      <c r="P102" s="4">
        <v>172</v>
      </c>
      <c r="Q102" s="4">
        <v>467</v>
      </c>
      <c r="R102" s="117">
        <v>41.54</v>
      </c>
      <c r="S102" s="95">
        <f t="shared" si="2"/>
        <v>225</v>
      </c>
      <c r="T102" s="31"/>
    </row>
    <row r="103" spans="1:20" s="22" customFormat="1" ht="15.75" customHeight="1">
      <c r="A103" s="53"/>
      <c r="B103" s="66">
        <v>41456</v>
      </c>
      <c r="C103" s="42">
        <v>932968</v>
      </c>
      <c r="D103" s="42">
        <v>1130000</v>
      </c>
      <c r="E103" s="118">
        <v>256.51</v>
      </c>
      <c r="F103" s="67">
        <v>22.1</v>
      </c>
      <c r="G103" s="67">
        <v>40.6</v>
      </c>
      <c r="H103" s="42">
        <v>18055</v>
      </c>
      <c r="I103" s="42">
        <v>4786.5905572707115</v>
      </c>
      <c r="J103" s="42">
        <v>19292.75</v>
      </c>
      <c r="K103" s="42">
        <v>110000</v>
      </c>
      <c r="L103" s="42">
        <v>236.51</v>
      </c>
      <c r="M103" s="42">
        <v>67.10155460551884</v>
      </c>
      <c r="N103" s="8">
        <v>9.265</v>
      </c>
      <c r="O103" s="8">
        <v>2.0054112554112553</v>
      </c>
      <c r="P103" s="4">
        <v>165</v>
      </c>
      <c r="Q103" s="4">
        <v>467</v>
      </c>
      <c r="R103" s="117">
        <v>41.41</v>
      </c>
      <c r="S103" s="95">
        <f t="shared" si="2"/>
        <v>227</v>
      </c>
      <c r="T103" s="31"/>
    </row>
    <row r="104" spans="1:20" s="22" customFormat="1" ht="15.75" customHeight="1">
      <c r="A104" s="53"/>
      <c r="B104" s="66">
        <v>41487</v>
      </c>
      <c r="C104" s="42">
        <v>880610</v>
      </c>
      <c r="D104" s="42">
        <v>1050000</v>
      </c>
      <c r="E104" s="118">
        <v>238.35</v>
      </c>
      <c r="F104" s="67">
        <v>21.5</v>
      </c>
      <c r="G104" s="67">
        <v>41.3</v>
      </c>
      <c r="H104" s="42">
        <v>19533</v>
      </c>
      <c r="I104" s="42">
        <v>4769.645381039463</v>
      </c>
      <c r="J104" s="42">
        <v>21744.05</v>
      </c>
      <c r="K104" s="42">
        <v>122000</v>
      </c>
      <c r="L104" s="42">
        <v>225.16</v>
      </c>
      <c r="M104" s="42">
        <v>63.881383598911775</v>
      </c>
      <c r="N104" s="8">
        <v>9.378</v>
      </c>
      <c r="O104" s="8">
        <v>1.9768128161888703</v>
      </c>
      <c r="P104" s="4">
        <v>166</v>
      </c>
      <c r="Q104" s="4">
        <v>471</v>
      </c>
      <c r="R104" s="117">
        <v>41.481666666666676</v>
      </c>
      <c r="S104" s="95">
        <f t="shared" si="2"/>
        <v>227</v>
      </c>
      <c r="T104" s="31"/>
    </row>
    <row r="105" spans="1:20" s="22" customFormat="1" ht="15.75" customHeight="1">
      <c r="A105" s="53"/>
      <c r="B105" s="66">
        <v>41518</v>
      </c>
      <c r="C105" s="42">
        <v>881944</v>
      </c>
      <c r="D105" s="42">
        <v>1090000</v>
      </c>
      <c r="E105" s="118">
        <v>244.16</v>
      </c>
      <c r="F105" s="67">
        <v>19.9</v>
      </c>
      <c r="G105" s="67">
        <v>41.4</v>
      </c>
      <c r="H105" s="42">
        <v>19174</v>
      </c>
      <c r="I105" s="42">
        <v>4848.279553543684</v>
      </c>
      <c r="J105" s="42">
        <v>18989.5</v>
      </c>
      <c r="K105" s="42">
        <v>110000</v>
      </c>
      <c r="L105" s="42">
        <v>225</v>
      </c>
      <c r="M105" s="42">
        <v>65.96385542168674</v>
      </c>
      <c r="N105" s="8">
        <v>9.213</v>
      </c>
      <c r="O105" s="8">
        <v>1.889458572600492</v>
      </c>
      <c r="P105" s="4">
        <v>161</v>
      </c>
      <c r="Q105" s="4">
        <v>470</v>
      </c>
      <c r="R105" s="117">
        <v>41.88666666666666</v>
      </c>
      <c r="S105" s="95">
        <f t="shared" si="2"/>
        <v>224</v>
      </c>
      <c r="T105" s="31"/>
    </row>
    <row r="106" spans="1:20" s="22" customFormat="1" ht="15.75" customHeight="1">
      <c r="A106" s="53"/>
      <c r="B106" s="66">
        <v>41548</v>
      </c>
      <c r="C106" s="42">
        <v>946978</v>
      </c>
      <c r="D106" s="42">
        <v>1160000</v>
      </c>
      <c r="E106" s="118">
        <v>254</v>
      </c>
      <c r="F106" s="67">
        <v>16.9</v>
      </c>
      <c r="G106" s="67">
        <v>42.7</v>
      </c>
      <c r="H106" s="42">
        <v>18832</v>
      </c>
      <c r="I106" s="42">
        <v>4730.30428291289</v>
      </c>
      <c r="J106" s="42">
        <v>15007</v>
      </c>
      <c r="K106" s="42">
        <v>93000</v>
      </c>
      <c r="L106" s="42">
        <v>239</v>
      </c>
      <c r="M106" s="42">
        <v>67.80800621842208</v>
      </c>
      <c r="N106" s="8">
        <v>9.704</v>
      </c>
      <c r="O106" s="8">
        <v>1.9525150905432598</v>
      </c>
      <c r="P106" s="4">
        <v>167.4</v>
      </c>
      <c r="Q106" s="4">
        <v>472</v>
      </c>
      <c r="R106" s="117">
        <v>42.056666666666665</v>
      </c>
      <c r="S106" s="95">
        <f t="shared" si="2"/>
        <v>218.9655172413793</v>
      </c>
      <c r="T106" s="31"/>
    </row>
    <row r="107" spans="1:20" s="22" customFormat="1" ht="15.75" customHeight="1">
      <c r="A107" s="53"/>
      <c r="B107" s="66">
        <v>41579</v>
      </c>
      <c r="C107" s="42">
        <v>820000</v>
      </c>
      <c r="D107" s="42">
        <v>1025000</v>
      </c>
      <c r="E107" s="118">
        <v>230</v>
      </c>
      <c r="F107" s="67">
        <v>16.8</v>
      </c>
      <c r="G107" s="67">
        <v>44.5</v>
      </c>
      <c r="H107" s="42">
        <v>16371</v>
      </c>
      <c r="I107" s="42">
        <v>4600</v>
      </c>
      <c r="J107" s="42">
        <v>16214</v>
      </c>
      <c r="K107" s="42">
        <v>98000</v>
      </c>
      <c r="L107" s="42">
        <v>214</v>
      </c>
      <c r="M107" s="42">
        <v>62.73895582329317</v>
      </c>
      <c r="N107" s="8">
        <v>11.208</v>
      </c>
      <c r="O107" s="8">
        <v>2.1933463796477493</v>
      </c>
      <c r="P107" s="4">
        <v>191</v>
      </c>
      <c r="Q107" s="4">
        <v>475</v>
      </c>
      <c r="R107" s="117">
        <v>45.38</v>
      </c>
      <c r="S107" s="95">
        <f t="shared" si="2"/>
        <v>224.39024390243904</v>
      </c>
      <c r="T107" s="31"/>
    </row>
    <row r="108" spans="1:20" s="22" customFormat="1" ht="15.75" customHeight="1">
      <c r="A108" s="53"/>
      <c r="B108" s="66">
        <v>41609</v>
      </c>
      <c r="C108" s="42">
        <v>880000</v>
      </c>
      <c r="D108" s="42">
        <v>1100000</v>
      </c>
      <c r="E108" s="118">
        <v>242</v>
      </c>
      <c r="F108" s="67">
        <v>16.5</v>
      </c>
      <c r="G108" s="67">
        <v>46.1</v>
      </c>
      <c r="H108" s="42">
        <v>11705</v>
      </c>
      <c r="I108" s="42">
        <v>5050</v>
      </c>
      <c r="J108" s="42">
        <v>13534.5</v>
      </c>
      <c r="K108" s="42">
        <v>86000</v>
      </c>
      <c r="L108" s="42">
        <v>230</v>
      </c>
      <c r="M108" s="42">
        <v>65.25456665371162</v>
      </c>
      <c r="N108" s="8">
        <v>11.29</v>
      </c>
      <c r="O108" s="8">
        <v>2.1024208566108005</v>
      </c>
      <c r="P108" s="4">
        <v>189.74102043201037</v>
      </c>
      <c r="Q108" s="4">
        <v>478</v>
      </c>
      <c r="R108" s="117">
        <v>48.75</v>
      </c>
      <c r="S108" s="95">
        <f t="shared" si="2"/>
        <v>220</v>
      </c>
      <c r="T108" s="31"/>
    </row>
    <row r="109" spans="1:20" s="22" customFormat="1" ht="15.75" customHeight="1">
      <c r="A109" s="53"/>
      <c r="B109" s="16"/>
      <c r="C109" s="45"/>
      <c r="D109" s="45"/>
      <c r="E109" s="119"/>
      <c r="F109" s="62"/>
      <c r="G109" s="62"/>
      <c r="H109" s="45"/>
      <c r="I109" s="45"/>
      <c r="J109" s="45"/>
      <c r="K109" s="45"/>
      <c r="L109" s="45"/>
      <c r="M109" s="45"/>
      <c r="N109" s="59"/>
      <c r="O109" s="59"/>
      <c r="P109" s="41"/>
      <c r="Q109" s="41"/>
      <c r="R109" s="120"/>
      <c r="S109" s="95"/>
      <c r="T109" s="31"/>
    </row>
    <row r="110" spans="1:20" s="22" customFormat="1" ht="15.75" customHeight="1">
      <c r="A110" s="53"/>
      <c r="B110" s="66">
        <v>41640</v>
      </c>
      <c r="C110" s="42">
        <v>852360</v>
      </c>
      <c r="D110" s="42">
        <v>1052691</v>
      </c>
      <c r="E110" s="42">
        <v>230</v>
      </c>
      <c r="F110" s="100">
        <v>17.47592620925305</v>
      </c>
      <c r="G110" s="100">
        <v>45.3</v>
      </c>
      <c r="H110" s="42">
        <v>11713</v>
      </c>
      <c r="I110" s="42">
        <v>5598</v>
      </c>
      <c r="J110" s="42">
        <v>12972.5</v>
      </c>
      <c r="K110" s="42">
        <v>97000</v>
      </c>
      <c r="L110" s="42">
        <v>217</v>
      </c>
      <c r="M110" s="42">
        <v>61.566265060240966</v>
      </c>
      <c r="N110" s="8">
        <v>12.029</v>
      </c>
      <c r="O110" s="8">
        <v>1.9948590381426201</v>
      </c>
      <c r="P110" s="4">
        <v>192</v>
      </c>
      <c r="Q110" s="4">
        <v>477</v>
      </c>
      <c r="R110" s="117">
        <v>49.85</v>
      </c>
      <c r="S110" s="95">
        <f t="shared" si="2"/>
        <v>218.48766637123336</v>
      </c>
      <c r="T110" s="31"/>
    </row>
    <row r="111" spans="1:20" s="22" customFormat="1" ht="15.75" customHeight="1">
      <c r="A111" s="53"/>
      <c r="B111" s="66">
        <v>41671</v>
      </c>
      <c r="C111" s="42">
        <v>771596</v>
      </c>
      <c r="D111" s="42">
        <v>935531</v>
      </c>
      <c r="E111" s="42">
        <v>204</v>
      </c>
      <c r="F111" s="100">
        <v>17.179022943979998</v>
      </c>
      <c r="G111" s="100">
        <v>46.3</v>
      </c>
      <c r="H111" s="42">
        <v>11830</v>
      </c>
      <c r="I111" s="42">
        <v>5186</v>
      </c>
      <c r="J111" s="42">
        <v>12285.5</v>
      </c>
      <c r="K111" s="42">
        <v>86000</v>
      </c>
      <c r="L111" s="42">
        <v>192</v>
      </c>
      <c r="M111" s="42">
        <v>60.30981067125646</v>
      </c>
      <c r="N111" s="8">
        <v>14.245</v>
      </c>
      <c r="O111" s="8">
        <v>2.1324850299401197</v>
      </c>
      <c r="P111" s="4">
        <v>217</v>
      </c>
      <c r="Q111" s="4">
        <v>471</v>
      </c>
      <c r="R111" s="117">
        <v>58.15</v>
      </c>
      <c r="S111" s="95">
        <f t="shared" si="2"/>
        <v>218.05797990659852</v>
      </c>
      <c r="T111" s="31"/>
    </row>
    <row r="112" spans="1:20" s="22" customFormat="1" ht="15.75" customHeight="1">
      <c r="A112" s="53"/>
      <c r="B112" s="66">
        <v>41699</v>
      </c>
      <c r="C112" s="42">
        <v>797680</v>
      </c>
      <c r="D112" s="42">
        <v>996409</v>
      </c>
      <c r="E112" s="42">
        <v>219</v>
      </c>
      <c r="F112" s="100">
        <v>19.183116820814963</v>
      </c>
      <c r="G112" s="100">
        <v>45.3</v>
      </c>
      <c r="H112" s="42">
        <v>12425</v>
      </c>
      <c r="I112" s="42">
        <v>5508</v>
      </c>
      <c r="J112" s="42">
        <v>10955.5</v>
      </c>
      <c r="K112" s="42">
        <v>75000</v>
      </c>
      <c r="L112" s="42">
        <v>208</v>
      </c>
      <c r="M112" s="42">
        <v>59.01282549553051</v>
      </c>
      <c r="N112" s="8">
        <v>14.621</v>
      </c>
      <c r="O112" s="8">
        <v>2.169287833827893</v>
      </c>
      <c r="P112" s="4">
        <v>217</v>
      </c>
      <c r="Q112" s="4">
        <v>475</v>
      </c>
      <c r="R112" s="117">
        <v>59.05833333333334</v>
      </c>
      <c r="S112" s="95">
        <f t="shared" si="2"/>
        <v>219.78926324431032</v>
      </c>
      <c r="T112" s="31"/>
    </row>
    <row r="113" spans="1:20" s="22" customFormat="1" ht="15.75" customHeight="1">
      <c r="A113" s="53"/>
      <c r="B113" s="66">
        <v>41730</v>
      </c>
      <c r="C113" s="42">
        <v>835817</v>
      </c>
      <c r="D113" s="42">
        <v>991565</v>
      </c>
      <c r="E113" s="42">
        <v>223.51</v>
      </c>
      <c r="F113" s="100">
        <v>18.945106481427022</v>
      </c>
      <c r="G113" s="100">
        <v>45.3</v>
      </c>
      <c r="H113" s="42">
        <v>14474</v>
      </c>
      <c r="I113" s="42">
        <v>5358</v>
      </c>
      <c r="J113" s="42">
        <v>14522.5</v>
      </c>
      <c r="K113" s="42">
        <v>97100</v>
      </c>
      <c r="L113" s="42">
        <v>209.01</v>
      </c>
      <c r="M113" s="42">
        <v>61.27602409638554</v>
      </c>
      <c r="N113" s="8">
        <v>14.901</v>
      </c>
      <c r="O113" s="8">
        <v>2.1908724674331754</v>
      </c>
      <c r="P113" s="4">
        <v>217</v>
      </c>
      <c r="Q113" s="4">
        <v>472</v>
      </c>
      <c r="R113" s="117">
        <v>60.74</v>
      </c>
      <c r="S113" s="95">
        <f t="shared" si="2"/>
        <v>225.41134469248107</v>
      </c>
      <c r="T113" s="31"/>
    </row>
    <row r="114" spans="1:20" s="22" customFormat="1" ht="15.75" customHeight="1">
      <c r="A114" s="53"/>
      <c r="B114" s="66">
        <v>41760</v>
      </c>
      <c r="C114" s="42">
        <v>810170</v>
      </c>
      <c r="D114" s="42">
        <v>1000823</v>
      </c>
      <c r="E114" s="42">
        <v>222</v>
      </c>
      <c r="F114" s="100">
        <v>18.819219886329808</v>
      </c>
      <c r="G114" s="100">
        <v>45.5</v>
      </c>
      <c r="H114" s="42">
        <v>19929</v>
      </c>
      <c r="I114" s="42">
        <v>5487</v>
      </c>
      <c r="J114" s="42">
        <v>17610.5</v>
      </c>
      <c r="K114" s="42">
        <v>117000</v>
      </c>
      <c r="L114" s="42">
        <v>204.5</v>
      </c>
      <c r="M114" s="42">
        <v>58.01982122036532</v>
      </c>
      <c r="N114" s="8">
        <v>15.13</v>
      </c>
      <c r="O114" s="8">
        <v>2.213282621416033</v>
      </c>
      <c r="P114" s="4">
        <v>216.4389752985289</v>
      </c>
      <c r="Q114" s="4">
        <v>468</v>
      </c>
      <c r="R114" s="117">
        <v>61.5</v>
      </c>
      <c r="S114" s="95">
        <f t="shared" si="2"/>
        <v>221.8174442433877</v>
      </c>
      <c r="T114" s="31"/>
    </row>
    <row r="115" spans="1:20" s="22" customFormat="1" ht="15.75" customHeight="1">
      <c r="A115" s="53"/>
      <c r="B115" s="66">
        <v>41791</v>
      </c>
      <c r="C115" s="42">
        <v>829070</v>
      </c>
      <c r="D115" s="42">
        <v>1019093</v>
      </c>
      <c r="E115" s="42">
        <v>225</v>
      </c>
      <c r="F115" s="100">
        <v>17.559841756961458</v>
      </c>
      <c r="G115" s="100">
        <v>45</v>
      </c>
      <c r="H115" s="42">
        <v>20091</v>
      </c>
      <c r="I115" s="42">
        <v>4759</v>
      </c>
      <c r="J115" s="42">
        <v>16584.5</v>
      </c>
      <c r="K115" s="42">
        <v>98100</v>
      </c>
      <c r="L115" s="42">
        <v>204.909</v>
      </c>
      <c r="M115" s="42">
        <v>60.07372289156626</v>
      </c>
      <c r="N115" s="8">
        <v>15.027</v>
      </c>
      <c r="O115" s="8">
        <v>2.1778260869565216</v>
      </c>
      <c r="P115" s="4">
        <v>215</v>
      </c>
      <c r="Q115" s="4">
        <v>471</v>
      </c>
      <c r="R115" s="117">
        <v>62.15</v>
      </c>
      <c r="S115" s="95">
        <f t="shared" si="2"/>
        <v>220.78456038850234</v>
      </c>
      <c r="T115" s="31"/>
    </row>
    <row r="116" spans="1:20" s="22" customFormat="1" ht="15.75" customHeight="1">
      <c r="A116" s="53"/>
      <c r="B116" s="66">
        <v>41821</v>
      </c>
      <c r="C116" s="42">
        <v>890315</v>
      </c>
      <c r="D116" s="42">
        <v>1062187</v>
      </c>
      <c r="E116" s="42">
        <v>233.235</v>
      </c>
      <c r="F116" s="100">
        <v>14.652491155660377</v>
      </c>
      <c r="G116" s="100">
        <v>46.7</v>
      </c>
      <c r="H116" s="42">
        <v>21828</v>
      </c>
      <c r="I116" s="42">
        <v>4564</v>
      </c>
      <c r="J116" s="42">
        <v>22530.5</v>
      </c>
      <c r="K116" s="42">
        <v>124000</v>
      </c>
      <c r="L116" s="42">
        <v>211.407</v>
      </c>
      <c r="M116" s="42">
        <v>59.97944422852701</v>
      </c>
      <c r="N116" s="8">
        <v>16.168</v>
      </c>
      <c r="O116" s="8">
        <v>2.329682997118155</v>
      </c>
      <c r="P116" s="4">
        <v>229.03460240214477</v>
      </c>
      <c r="Q116" s="4">
        <v>469</v>
      </c>
      <c r="R116" s="117">
        <v>63.02</v>
      </c>
      <c r="S116" s="95">
        <f t="shared" si="2"/>
        <v>219.5799797964012</v>
      </c>
      <c r="T116" s="31"/>
    </row>
    <row r="117" spans="1:20" s="22" customFormat="1" ht="15.75" customHeight="1">
      <c r="A117" s="53"/>
      <c r="B117" s="66">
        <v>41852</v>
      </c>
      <c r="C117" s="42">
        <v>782359</v>
      </c>
      <c r="D117" s="42">
        <v>958315</v>
      </c>
      <c r="E117" s="42">
        <v>208.103</v>
      </c>
      <c r="F117" s="100">
        <v>14.624427400029344</v>
      </c>
      <c r="G117" s="100">
        <v>46.2</v>
      </c>
      <c r="H117" s="42">
        <v>22010</v>
      </c>
      <c r="I117" s="42">
        <v>4583</v>
      </c>
      <c r="J117" s="42">
        <v>22311.5</v>
      </c>
      <c r="K117" s="42">
        <v>125000</v>
      </c>
      <c r="L117" s="42">
        <v>186.09300000000002</v>
      </c>
      <c r="M117" s="42">
        <v>52.797469879518076</v>
      </c>
      <c r="N117" s="8">
        <v>16.884</v>
      </c>
      <c r="O117" s="8">
        <v>2.388118811881188</v>
      </c>
      <c r="P117" s="4">
        <v>236.80930838557845</v>
      </c>
      <c r="Q117" s="4">
        <v>472</v>
      </c>
      <c r="R117" s="117">
        <v>66.1</v>
      </c>
      <c r="S117" s="95">
        <f t="shared" si="2"/>
        <v>217.1551107934239</v>
      </c>
      <c r="T117" s="31"/>
    </row>
    <row r="118" spans="1:20" s="22" customFormat="1" ht="15.75" customHeight="1">
      <c r="A118" s="53"/>
      <c r="B118" s="66">
        <v>41883</v>
      </c>
      <c r="C118" s="42">
        <v>853646</v>
      </c>
      <c r="D118" s="42">
        <v>1028455</v>
      </c>
      <c r="E118" s="42">
        <v>226.38</v>
      </c>
      <c r="F118" s="100">
        <v>14.993754816763666</v>
      </c>
      <c r="G118" s="100">
        <v>45.7</v>
      </c>
      <c r="H118" s="42">
        <v>18991</v>
      </c>
      <c r="I118" s="42">
        <v>4774</v>
      </c>
      <c r="J118" s="42">
        <v>19282</v>
      </c>
      <c r="K118" s="42">
        <v>144200</v>
      </c>
      <c r="L118" s="42">
        <v>207.389</v>
      </c>
      <c r="M118" s="42">
        <v>60.80079116465864</v>
      </c>
      <c r="N118" s="8">
        <v>16.732</v>
      </c>
      <c r="O118" s="8">
        <v>2.3368715083798883</v>
      </c>
      <c r="P118" s="4">
        <v>231</v>
      </c>
      <c r="Q118" s="4">
        <v>471</v>
      </c>
      <c r="R118" s="117">
        <v>70.4</v>
      </c>
      <c r="S118" s="95">
        <f t="shared" si="2"/>
        <v>220.11658264095172</v>
      </c>
      <c r="T118" s="31"/>
    </row>
    <row r="119" spans="1:20" s="22" customFormat="1" ht="15.75" customHeight="1">
      <c r="A119" s="53"/>
      <c r="B119" s="66">
        <v>41913</v>
      </c>
      <c r="C119" s="42">
        <v>880000</v>
      </c>
      <c r="D119" s="42">
        <v>1032708</v>
      </c>
      <c r="E119" s="42">
        <v>230.805</v>
      </c>
      <c r="F119" s="100">
        <v>14.831235657371083</v>
      </c>
      <c r="G119" s="100">
        <v>46.6</v>
      </c>
      <c r="H119" s="42">
        <v>22177</v>
      </c>
      <c r="I119" s="42">
        <v>4869</v>
      </c>
      <c r="J119" s="42">
        <v>21045</v>
      </c>
      <c r="K119" s="42">
        <v>126300</v>
      </c>
      <c r="L119" s="42">
        <v>208.62800000000001</v>
      </c>
      <c r="M119" s="42">
        <v>59.190998834045885</v>
      </c>
      <c r="N119" s="8">
        <v>15.461</v>
      </c>
      <c r="O119" s="8">
        <v>2.144977802441731</v>
      </c>
      <c r="P119" s="4">
        <v>214.83</v>
      </c>
      <c r="Q119" s="4">
        <v>476</v>
      </c>
      <c r="R119" s="117">
        <v>70.2</v>
      </c>
      <c r="S119" s="95"/>
      <c r="T119" s="31"/>
    </row>
    <row r="120" spans="1:20" s="22" customFormat="1" ht="15.75" customHeight="1">
      <c r="A120" s="53"/>
      <c r="B120" s="66">
        <v>41944</v>
      </c>
      <c r="C120" s="42">
        <v>800335</v>
      </c>
      <c r="D120" s="42">
        <v>997488</v>
      </c>
      <c r="E120" s="42">
        <v>219.34</v>
      </c>
      <c r="F120" s="100">
        <v>15.375613083826348</v>
      </c>
      <c r="G120" s="100">
        <v>46</v>
      </c>
      <c r="H120" s="42">
        <v>18434</v>
      </c>
      <c r="I120" s="42">
        <v>4572</v>
      </c>
      <c r="J120" s="42">
        <v>17093.5</v>
      </c>
      <c r="K120" s="42">
        <v>97400</v>
      </c>
      <c r="L120" s="42">
        <v>200.906</v>
      </c>
      <c r="M120" s="42">
        <v>58.900152610441765</v>
      </c>
      <c r="N120" s="8">
        <v>15.284</v>
      </c>
      <c r="O120" s="8">
        <v>2.111049723756906</v>
      </c>
      <c r="P120" s="4">
        <v>210.47630506606063</v>
      </c>
      <c r="Q120" s="4">
        <v>476</v>
      </c>
      <c r="R120" s="117">
        <v>69.755</v>
      </c>
      <c r="S120" s="95"/>
      <c r="T120" s="31"/>
    </row>
    <row r="121" spans="1:20" s="22" customFormat="1" ht="15.75" customHeight="1">
      <c r="A121" s="53"/>
      <c r="B121" s="66">
        <v>41974</v>
      </c>
      <c r="C121" s="42">
        <v>880000</v>
      </c>
      <c r="D121" s="42">
        <v>1025713</v>
      </c>
      <c r="E121" s="42">
        <v>223.668</v>
      </c>
      <c r="F121" s="100">
        <v>15.263917392314166</v>
      </c>
      <c r="G121" s="100">
        <v>45.3</v>
      </c>
      <c r="H121" s="42">
        <v>17728</v>
      </c>
      <c r="I121" s="42">
        <v>4500</v>
      </c>
      <c r="J121" s="42">
        <v>16767.5</v>
      </c>
      <c r="K121" s="42">
        <v>98000</v>
      </c>
      <c r="L121" s="42">
        <v>207.3</v>
      </c>
      <c r="M121" s="42">
        <v>58.81422464049748</v>
      </c>
      <c r="N121" s="8">
        <v>14.955</v>
      </c>
      <c r="O121" s="8">
        <v>2.0570839064649244</v>
      </c>
      <c r="P121" s="4">
        <v>205</v>
      </c>
      <c r="Q121" s="4">
        <v>477</v>
      </c>
      <c r="R121" s="117">
        <v>69.78</v>
      </c>
      <c r="S121" s="95"/>
      <c r="T121" s="31"/>
    </row>
    <row r="122" spans="1:20" s="22" customFormat="1" ht="15.75" customHeight="1">
      <c r="A122" s="53"/>
      <c r="B122" s="96"/>
      <c r="C122" s="97"/>
      <c r="D122" s="97"/>
      <c r="E122" s="97"/>
      <c r="F122" s="106"/>
      <c r="G122" s="106"/>
      <c r="H122" s="97"/>
      <c r="I122" s="97"/>
      <c r="J122" s="97"/>
      <c r="K122" s="97"/>
      <c r="L122" s="97"/>
      <c r="M122" s="97"/>
      <c r="N122" s="107"/>
      <c r="O122" s="107"/>
      <c r="P122" s="108"/>
      <c r="Q122" s="108"/>
      <c r="R122" s="109"/>
      <c r="S122" s="95"/>
      <c r="T122" s="31"/>
    </row>
    <row r="123" spans="2:20" s="53" customFormat="1" ht="15.75" customHeight="1">
      <c r="B123" s="16">
        <v>42005</v>
      </c>
      <c r="C123" s="45">
        <v>824418</v>
      </c>
      <c r="D123" s="45">
        <v>1040000</v>
      </c>
      <c r="E123" s="119">
        <v>223.6</v>
      </c>
      <c r="F123" s="121">
        <v>15.689914806930105</v>
      </c>
      <c r="G123" s="62">
        <v>45.6</v>
      </c>
      <c r="H123" s="122">
        <v>16185</v>
      </c>
      <c r="I123" s="122">
        <v>4596</v>
      </c>
      <c r="J123" s="122">
        <v>17282.5</v>
      </c>
      <c r="K123" s="122">
        <v>100800</v>
      </c>
      <c r="L123" s="45">
        <v>211</v>
      </c>
      <c r="M123" s="126">
        <v>59.15130568356374</v>
      </c>
      <c r="N123" s="127">
        <v>15.134</v>
      </c>
      <c r="O123" s="127">
        <v>2.067486338797814</v>
      </c>
      <c r="P123" s="124">
        <v>207</v>
      </c>
      <c r="Q123" s="124">
        <v>478</v>
      </c>
      <c r="R123" s="133">
        <v>69.84</v>
      </c>
      <c r="S123" s="129"/>
      <c r="T123" s="130"/>
    </row>
    <row r="124" spans="1:20" s="22" customFormat="1" ht="15.75" customHeight="1">
      <c r="A124" s="53"/>
      <c r="B124" s="16">
        <v>42036</v>
      </c>
      <c r="C124" s="45">
        <v>775285</v>
      </c>
      <c r="D124" s="45">
        <v>970000</v>
      </c>
      <c r="E124" s="119">
        <v>215</v>
      </c>
      <c r="F124" s="121">
        <v>15.814729125345957</v>
      </c>
      <c r="G124" s="125">
        <v>45.2</v>
      </c>
      <c r="H124" s="122">
        <v>15706</v>
      </c>
      <c r="I124" s="122">
        <v>4408</v>
      </c>
      <c r="J124" s="122">
        <v>15568</v>
      </c>
      <c r="K124" s="122">
        <v>86000</v>
      </c>
      <c r="L124" s="45">
        <v>199</v>
      </c>
      <c r="M124" s="126">
        <v>61.76445578231293</v>
      </c>
      <c r="N124" s="127">
        <v>16.248</v>
      </c>
      <c r="O124" s="127">
        <v>2.2016260162601626</v>
      </c>
      <c r="P124" s="124">
        <v>222</v>
      </c>
      <c r="Q124" s="124">
        <v>473</v>
      </c>
      <c r="R124" s="133">
        <v>70.76</v>
      </c>
      <c r="S124" s="95"/>
      <c r="T124" s="31"/>
    </row>
    <row r="125" spans="1:20" s="22" customFormat="1" ht="15.75" customHeight="1">
      <c r="A125" s="53"/>
      <c r="B125" s="16">
        <v>42064</v>
      </c>
      <c r="C125" s="45">
        <v>878698</v>
      </c>
      <c r="D125" s="45">
        <v>1090000</v>
      </c>
      <c r="E125" s="119">
        <v>237.62</v>
      </c>
      <c r="F125" s="121">
        <v>18.07217671987879</v>
      </c>
      <c r="G125" s="125">
        <v>43</v>
      </c>
      <c r="H125" s="122">
        <v>18808</v>
      </c>
      <c r="I125" s="122">
        <v>4274</v>
      </c>
      <c r="J125" s="122">
        <v>17873.5</v>
      </c>
      <c r="K125" s="122">
        <v>95000</v>
      </c>
      <c r="L125" s="45">
        <v>218.62</v>
      </c>
      <c r="M125" s="126">
        <v>61.28748079877112</v>
      </c>
      <c r="N125" s="127">
        <v>16.1</v>
      </c>
      <c r="O125" s="127">
        <v>2.1581769436997322</v>
      </c>
      <c r="P125" s="124">
        <v>218</v>
      </c>
      <c r="Q125" s="124">
        <v>477</v>
      </c>
      <c r="R125" s="133">
        <v>73.72</v>
      </c>
      <c r="S125" s="95"/>
      <c r="T125" s="31"/>
    </row>
    <row r="126" spans="1:20" s="22" customFormat="1" ht="15.75" customHeight="1">
      <c r="A126" s="53"/>
      <c r="B126" s="16">
        <v>42095</v>
      </c>
      <c r="C126" s="45">
        <v>862825</v>
      </c>
      <c r="D126" s="45">
        <v>1040000</v>
      </c>
      <c r="E126" s="119">
        <v>226.72</v>
      </c>
      <c r="F126" s="121">
        <v>18.710422154038593</v>
      </c>
      <c r="G126" s="125">
        <v>43.6</v>
      </c>
      <c r="H126" s="122">
        <v>19025</v>
      </c>
      <c r="I126" s="122">
        <v>4333</v>
      </c>
      <c r="J126" s="122">
        <v>17736</v>
      </c>
      <c r="K126" s="122">
        <v>91500</v>
      </c>
      <c r="L126" s="45">
        <v>208</v>
      </c>
      <c r="M126" s="126">
        <v>60.25396825396825</v>
      </c>
      <c r="N126" s="127">
        <v>16.109</v>
      </c>
      <c r="O126" s="127">
        <v>2.1364721485411144</v>
      </c>
      <c r="P126" s="124">
        <v>217</v>
      </c>
      <c r="Q126" s="124">
        <v>475</v>
      </c>
      <c r="R126" s="133">
        <v>73.96</v>
      </c>
      <c r="S126" s="95"/>
      <c r="T126" s="31"/>
    </row>
    <row r="127" spans="1:20" s="22" customFormat="1" ht="15.75" customHeight="1">
      <c r="A127" s="53"/>
      <c r="B127" s="16">
        <v>42125</v>
      </c>
      <c r="C127" s="45">
        <v>806828</v>
      </c>
      <c r="D127" s="45">
        <v>1010000</v>
      </c>
      <c r="E127" s="119">
        <v>220.18</v>
      </c>
      <c r="F127" s="121">
        <v>19.1818774761314</v>
      </c>
      <c r="G127" s="125">
        <v>41.5</v>
      </c>
      <c r="H127" s="122">
        <v>18840</v>
      </c>
      <c r="I127" s="122">
        <v>4130</v>
      </c>
      <c r="J127" s="122">
        <v>17458.5</v>
      </c>
      <c r="K127" s="122">
        <v>90000</v>
      </c>
      <c r="L127" s="45">
        <v>201.3</v>
      </c>
      <c r="M127" s="126">
        <v>56.43202764976958</v>
      </c>
      <c r="N127" s="127">
        <v>16.598</v>
      </c>
      <c r="O127" s="127">
        <v>2.1839473684210526</v>
      </c>
      <c r="P127" s="124">
        <v>220.50018470079874</v>
      </c>
      <c r="Q127" s="124">
        <v>468</v>
      </c>
      <c r="R127" s="133">
        <v>74.38</v>
      </c>
      <c r="S127" s="95"/>
      <c r="T127" s="31"/>
    </row>
    <row r="128" spans="1:20" s="22" customFormat="1" ht="15.75" customHeight="1">
      <c r="A128" s="53"/>
      <c r="B128" s="16">
        <v>42156</v>
      </c>
      <c r="C128" s="45">
        <v>894929</v>
      </c>
      <c r="D128" s="45">
        <v>1085000</v>
      </c>
      <c r="E128" s="119">
        <v>235.44</v>
      </c>
      <c r="F128" s="121">
        <v>18.788315568437955</v>
      </c>
      <c r="G128" s="125">
        <v>42.2</v>
      </c>
      <c r="H128" s="128">
        <v>20357</v>
      </c>
      <c r="I128" s="128">
        <v>3907</v>
      </c>
      <c r="J128" s="128">
        <v>20827</v>
      </c>
      <c r="K128" s="128">
        <v>97000</v>
      </c>
      <c r="L128" s="45">
        <v>214.44</v>
      </c>
      <c r="M128" s="126">
        <v>62.11952380952381</v>
      </c>
      <c r="N128" s="127">
        <v>17.223</v>
      </c>
      <c r="O128" s="127">
        <v>2.2396618985695707</v>
      </c>
      <c r="P128" s="124">
        <v>226</v>
      </c>
      <c r="Q128" s="124">
        <v>470</v>
      </c>
      <c r="R128" s="133">
        <v>74.39</v>
      </c>
      <c r="S128" s="95"/>
      <c r="T128" s="31"/>
    </row>
    <row r="129" spans="1:20" s="22" customFormat="1" ht="15.75" customHeight="1">
      <c r="A129" s="53"/>
      <c r="B129" s="16">
        <v>42186</v>
      </c>
      <c r="C129" s="45">
        <v>875388</v>
      </c>
      <c r="D129" s="45">
        <v>1060000</v>
      </c>
      <c r="E129" s="119">
        <v>228.9</v>
      </c>
      <c r="F129" s="123">
        <v>18.470189733993415</v>
      </c>
      <c r="G129" s="125">
        <v>41.4</v>
      </c>
      <c r="H129" s="128">
        <v>17463</v>
      </c>
      <c r="I129" s="128">
        <v>4086</v>
      </c>
      <c r="J129" s="128">
        <v>23243.5</v>
      </c>
      <c r="K129" s="128">
        <v>110000</v>
      </c>
      <c r="L129" s="45">
        <v>211.4</v>
      </c>
      <c r="M129" s="126">
        <v>59.263440860215056</v>
      </c>
      <c r="N129" s="127">
        <v>17.56</v>
      </c>
      <c r="O129" s="127">
        <v>2.25997425997426</v>
      </c>
      <c r="P129" s="124">
        <v>227.24073961462244</v>
      </c>
      <c r="Q129" s="124">
        <v>471</v>
      </c>
      <c r="R129" s="133">
        <v>77.42166666666667</v>
      </c>
      <c r="S129" s="95"/>
      <c r="T129" s="31"/>
    </row>
    <row r="130" spans="1:20" s="22" customFormat="1" ht="15.75" customHeight="1">
      <c r="A130" s="53"/>
      <c r="B130" s="16">
        <v>42217</v>
      </c>
      <c r="C130" s="45">
        <v>800000</v>
      </c>
      <c r="D130" s="45">
        <v>1010000</v>
      </c>
      <c r="E130" s="119">
        <v>220.18</v>
      </c>
      <c r="F130" s="123">
        <v>18.68091213025759</v>
      </c>
      <c r="G130" s="125">
        <v>40.1</v>
      </c>
      <c r="H130" s="128">
        <v>18220</v>
      </c>
      <c r="I130" s="128">
        <v>4235</v>
      </c>
      <c r="J130" s="128">
        <v>16559.5</v>
      </c>
      <c r="K130" s="128">
        <v>85000</v>
      </c>
      <c r="L130" s="45">
        <v>201.4</v>
      </c>
      <c r="M130" s="126">
        <v>56.4600614439324</v>
      </c>
      <c r="N130" s="127">
        <v>17.902</v>
      </c>
      <c r="O130" s="127">
        <v>2.2776081424936385</v>
      </c>
      <c r="P130" s="124">
        <v>228</v>
      </c>
      <c r="Q130" s="124">
        <v>470</v>
      </c>
      <c r="R130" s="133">
        <v>78.42</v>
      </c>
      <c r="S130" s="95"/>
      <c r="T130" s="31"/>
    </row>
    <row r="131" spans="1:20" s="22" customFormat="1" ht="15.75" customHeight="1">
      <c r="A131" s="53"/>
      <c r="B131" s="16">
        <v>42248</v>
      </c>
      <c r="C131" s="45">
        <v>870000</v>
      </c>
      <c r="D131" s="45">
        <v>1090000</v>
      </c>
      <c r="E131" s="119">
        <v>234.36</v>
      </c>
      <c r="F131" s="123">
        <v>18.019181570439518</v>
      </c>
      <c r="G131" s="125">
        <v>41.4</v>
      </c>
      <c r="H131" s="128">
        <v>15303</v>
      </c>
      <c r="I131" s="128">
        <v>4462</v>
      </c>
      <c r="J131" s="128">
        <v>16273.5</v>
      </c>
      <c r="K131" s="128">
        <v>90500</v>
      </c>
      <c r="L131" s="45">
        <v>218.76</v>
      </c>
      <c r="M131" s="126">
        <v>63.37095238095238</v>
      </c>
      <c r="N131" s="127">
        <v>17.94</v>
      </c>
      <c r="O131" s="127">
        <v>2.253768844221106</v>
      </c>
      <c r="P131" s="124">
        <v>226</v>
      </c>
      <c r="Q131" s="124">
        <v>476</v>
      </c>
      <c r="R131" s="133">
        <v>79.35166666666666</v>
      </c>
      <c r="S131" s="95"/>
      <c r="T131" s="31"/>
    </row>
    <row r="132" spans="1:20" s="22" customFormat="1" ht="15.75" customHeight="1">
      <c r="A132" s="53"/>
      <c r="B132" s="16">
        <v>42278</v>
      </c>
      <c r="C132" s="45">
        <v>850000</v>
      </c>
      <c r="D132" s="45">
        <v>1034000</v>
      </c>
      <c r="E132" s="119">
        <v>225.412</v>
      </c>
      <c r="F132" s="123">
        <v>17.408488715850858</v>
      </c>
      <c r="G132" s="125">
        <v>41.1</v>
      </c>
      <c r="H132" s="128">
        <v>14998</v>
      </c>
      <c r="I132" s="128">
        <v>4671</v>
      </c>
      <c r="J132" s="128">
        <v>16687.5</v>
      </c>
      <c r="K132" s="128">
        <v>96000</v>
      </c>
      <c r="L132" s="45">
        <v>209</v>
      </c>
      <c r="M132" s="126">
        <v>58.590629800307234</v>
      </c>
      <c r="N132" s="127">
        <v>18.84</v>
      </c>
      <c r="O132" s="127">
        <v>2.3345724907063197</v>
      </c>
      <c r="P132" s="124">
        <v>235</v>
      </c>
      <c r="Q132" s="124">
        <v>474</v>
      </c>
      <c r="R132" s="133">
        <v>81.765</v>
      </c>
      <c r="S132" s="95"/>
      <c r="T132" s="31"/>
    </row>
    <row r="133" spans="1:20" s="22" customFormat="1" ht="15.75" customHeight="1">
      <c r="A133" s="53"/>
      <c r="B133" s="16">
        <v>42309</v>
      </c>
      <c r="C133" s="45">
        <v>780000</v>
      </c>
      <c r="D133" s="45">
        <v>980000</v>
      </c>
      <c r="E133" s="119">
        <v>213.528</v>
      </c>
      <c r="F133" s="123">
        <v>17.398758582538804</v>
      </c>
      <c r="G133" s="125">
        <v>41.7</v>
      </c>
      <c r="H133" s="128">
        <v>13409</v>
      </c>
      <c r="I133" s="128">
        <v>4488</v>
      </c>
      <c r="J133" s="128">
        <v>14466</v>
      </c>
      <c r="K133" s="128">
        <v>85000</v>
      </c>
      <c r="L133" s="45">
        <v>200</v>
      </c>
      <c r="M133" s="126">
        <v>57.93650793650793</v>
      </c>
      <c r="N133" s="127">
        <v>20.291</v>
      </c>
      <c r="O133" s="127">
        <v>2.4775335775335776</v>
      </c>
      <c r="P133" s="124">
        <v>251</v>
      </c>
      <c r="Q133" s="124">
        <v>480</v>
      </c>
      <c r="R133" s="133">
        <v>86.50466666666667</v>
      </c>
      <c r="S133" s="95"/>
      <c r="T133" s="31"/>
    </row>
    <row r="134" spans="1:20" s="22" customFormat="1" ht="15.75" customHeight="1">
      <c r="A134" s="53"/>
      <c r="B134" s="16">
        <v>42339</v>
      </c>
      <c r="C134" s="45">
        <v>800000</v>
      </c>
      <c r="D134" s="45">
        <v>985000</v>
      </c>
      <c r="E134" s="119">
        <v>215.82</v>
      </c>
      <c r="F134" s="123">
        <v>17.875717810211135</v>
      </c>
      <c r="G134" s="62">
        <v>41.4</v>
      </c>
      <c r="H134" s="122">
        <v>12248</v>
      </c>
      <c r="I134" s="122">
        <v>5188</v>
      </c>
      <c r="J134" s="122">
        <v>10211</v>
      </c>
      <c r="K134" s="122">
        <v>60749</v>
      </c>
      <c r="L134" s="45">
        <v>202.5</v>
      </c>
      <c r="M134" s="45">
        <v>56.768433179723495</v>
      </c>
      <c r="N134" s="131">
        <v>23.973</v>
      </c>
      <c r="O134" s="131">
        <v>2.2404672897196263</v>
      </c>
      <c r="P134" s="132">
        <v>285</v>
      </c>
      <c r="Q134" s="132">
        <v>480</v>
      </c>
      <c r="R134" s="120">
        <v>105.69</v>
      </c>
      <c r="S134" s="95"/>
      <c r="T134" s="31"/>
    </row>
    <row r="135" spans="1:20" s="22" customFormat="1" ht="15.75" customHeight="1">
      <c r="A135" s="53"/>
      <c r="B135" s="96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101"/>
      <c r="S135" s="95"/>
      <c r="T135" s="31"/>
    </row>
    <row r="136" spans="1:20" s="22" customFormat="1" ht="15.75" customHeight="1">
      <c r="A136" s="53"/>
      <c r="B136" s="102" t="s">
        <v>40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103"/>
      <c r="S136" s="95"/>
      <c r="T136" s="31"/>
    </row>
    <row r="137" spans="1:20" s="22" customFormat="1" ht="15.75" customHeight="1">
      <c r="A137" s="53"/>
      <c r="B137" s="102" t="s">
        <v>47</v>
      </c>
      <c r="C137" s="99">
        <v>2.564102564102555</v>
      </c>
      <c r="D137" s="99">
        <v>0.5102040816326481</v>
      </c>
      <c r="E137" s="99">
        <v>1.0733955265819883</v>
      </c>
      <c r="F137" s="99">
        <v>2.7413405698438975</v>
      </c>
      <c r="G137" s="99">
        <v>-0.7194244604316613</v>
      </c>
      <c r="H137" s="99">
        <v>-8.658363785517187</v>
      </c>
      <c r="I137" s="99">
        <v>15.59714795008913</v>
      </c>
      <c r="J137" s="99">
        <v>-29.41379787086963</v>
      </c>
      <c r="K137" s="99">
        <v>-28.53058823529412</v>
      </c>
      <c r="L137" s="99">
        <v>1.25</v>
      </c>
      <c r="M137" s="99">
        <v>-2.0161290322580627</v>
      </c>
      <c r="N137" s="99">
        <v>18.145976048494393</v>
      </c>
      <c r="O137" s="99">
        <v>-9.568640762881387</v>
      </c>
      <c r="P137" s="99">
        <v>13.545816733067738</v>
      </c>
      <c r="Q137" s="99">
        <v>0</v>
      </c>
      <c r="R137" s="104">
        <v>22.178379586457766</v>
      </c>
      <c r="S137" s="95"/>
      <c r="T137" s="31"/>
    </row>
    <row r="138" spans="1:20" s="22" customFormat="1" ht="15.75" customHeight="1">
      <c r="A138" s="53"/>
      <c r="B138" s="102" t="s">
        <v>48</v>
      </c>
      <c r="C138" s="99">
        <v>-2.9618470242037453</v>
      </c>
      <c r="D138" s="99">
        <v>-5.288461538461542</v>
      </c>
      <c r="E138" s="99">
        <v>-3.479427549194991</v>
      </c>
      <c r="F138" s="99">
        <v>13.931261132887606</v>
      </c>
      <c r="G138" s="99">
        <v>-9.21052631578948</v>
      </c>
      <c r="H138" s="99">
        <v>-24.324992276799506</v>
      </c>
      <c r="I138" s="99">
        <v>12.880765883376855</v>
      </c>
      <c r="J138" s="99">
        <v>-40.91711268624331</v>
      </c>
      <c r="K138" s="99">
        <v>-39.73313492063492</v>
      </c>
      <c r="L138" s="99">
        <v>-4.028436018957349</v>
      </c>
      <c r="M138" s="99">
        <v>-4.028436018957349</v>
      </c>
      <c r="N138" s="99">
        <v>58.40491608299192</v>
      </c>
      <c r="O138" s="99">
        <v>8.366727638084214</v>
      </c>
      <c r="P138" s="99">
        <v>37.681159420289845</v>
      </c>
      <c r="Q138" s="99">
        <v>0.4184100418409997</v>
      </c>
      <c r="R138" s="104">
        <v>51.33161512027491</v>
      </c>
      <c r="S138" s="95"/>
      <c r="T138" s="31"/>
    </row>
    <row r="139" spans="1:20" s="22" customFormat="1" ht="15.75" customHeight="1">
      <c r="A139" s="53"/>
      <c r="B139" s="102" t="s">
        <v>48</v>
      </c>
      <c r="C139" s="99">
        <v>-9.090909090909093</v>
      </c>
      <c r="D139" s="99">
        <v>-3.969238958656074</v>
      </c>
      <c r="E139" s="99">
        <v>-3.5087719298245723</v>
      </c>
      <c r="F139" s="99">
        <v>17.110944397616358</v>
      </c>
      <c r="G139" s="99">
        <v>-8.609271523178808</v>
      </c>
      <c r="H139" s="99">
        <v>-30.911552346570392</v>
      </c>
      <c r="I139" s="99">
        <v>15.288888888888884</v>
      </c>
      <c r="J139" s="99">
        <v>-39.10243029670494</v>
      </c>
      <c r="K139" s="99">
        <v>-38.011224489795914</v>
      </c>
      <c r="L139" s="99">
        <v>-2.315484804630974</v>
      </c>
      <c r="M139" s="99">
        <v>-3.478395699813952</v>
      </c>
      <c r="N139" s="99">
        <v>60.30090270812436</v>
      </c>
      <c r="O139" s="99">
        <v>8.914725484865805</v>
      </c>
      <c r="P139" s="99">
        <v>39.02439024390243</v>
      </c>
      <c r="Q139" s="99">
        <v>0.6289308176100628</v>
      </c>
      <c r="R139" s="104">
        <v>51.46173688736027</v>
      </c>
      <c r="S139" s="95"/>
      <c r="T139" s="31"/>
    </row>
    <row r="140" spans="1:20" s="22" customFormat="1" ht="15.75" customHeight="1">
      <c r="A140" s="53"/>
      <c r="B140" s="102" t="s">
        <v>49</v>
      </c>
      <c r="C140" s="99">
        <v>-9.090909090909093</v>
      </c>
      <c r="D140" s="99">
        <v>-9.246534323237121</v>
      </c>
      <c r="E140" s="99">
        <v>-10.818181818181817</v>
      </c>
      <c r="F140" s="99">
        <v>6.4030822036377</v>
      </c>
      <c r="G140" s="99">
        <v>-10.195227765726688</v>
      </c>
      <c r="H140" s="99">
        <v>4.639043143955579</v>
      </c>
      <c r="I140" s="99">
        <v>4.365318849326094</v>
      </c>
      <c r="J140" s="99">
        <v>-24.555764897114784</v>
      </c>
      <c r="K140" s="99">
        <v>-29.36162790697674</v>
      </c>
      <c r="L140" s="99">
        <v>-11.956521739130432</v>
      </c>
      <c r="M140" s="99">
        <v>-13.004658385093181</v>
      </c>
      <c r="N140" s="99">
        <v>112.33835252435784</v>
      </c>
      <c r="O140" s="99">
        <v>6.566070379046907</v>
      </c>
      <c r="P140" s="99">
        <v>50.20473661999918</v>
      </c>
      <c r="Q140" s="99">
        <v>0.4184100418409997</v>
      </c>
      <c r="R140" s="104">
        <v>116.8</v>
      </c>
      <c r="S140" s="95"/>
      <c r="T140" s="31"/>
    </row>
    <row r="141" spans="2:19" ht="27.75" customHeight="1">
      <c r="B141" s="110" t="s">
        <v>50</v>
      </c>
      <c r="C141" s="2"/>
      <c r="D141" s="34"/>
      <c r="E141" s="24"/>
      <c r="F141" s="35"/>
      <c r="G141" s="2"/>
      <c r="H141" s="43"/>
      <c r="I141" s="43"/>
      <c r="J141" s="36"/>
      <c r="K141" s="2"/>
      <c r="L141" s="2"/>
      <c r="M141" s="2"/>
      <c r="N141" s="2"/>
      <c r="O141" s="2"/>
      <c r="P141" s="2"/>
      <c r="Q141" s="2"/>
      <c r="R141" s="74"/>
      <c r="S141" s="95"/>
    </row>
    <row r="142" spans="2:19" ht="27.75" customHeight="1">
      <c r="B142" s="44">
        <v>2015</v>
      </c>
      <c r="C142" s="25">
        <v>10018371</v>
      </c>
      <c r="D142" s="25">
        <v>12394000</v>
      </c>
      <c r="E142" s="25">
        <v>2696.76</v>
      </c>
      <c r="F142" s="47">
        <v>17.842557032837846</v>
      </c>
      <c r="G142" s="47">
        <v>42.35</v>
      </c>
      <c r="H142" s="25">
        <v>200562</v>
      </c>
      <c r="I142" s="25">
        <v>4398.166666666667</v>
      </c>
      <c r="J142" s="25">
        <v>204186.5</v>
      </c>
      <c r="K142" s="25">
        <v>1087549</v>
      </c>
      <c r="L142" s="25">
        <v>2495.42</v>
      </c>
      <c r="M142" s="25">
        <v>59.44989896496234</v>
      </c>
      <c r="N142" s="48">
        <v>17.8265</v>
      </c>
      <c r="O142" s="48">
        <v>2.2359412765781648</v>
      </c>
      <c r="P142" s="25">
        <v>230.22841035961847</v>
      </c>
      <c r="Q142" s="76">
        <v>474.3333333333333</v>
      </c>
      <c r="R142" s="68">
        <v>78.85025</v>
      </c>
      <c r="S142" s="95">
        <f t="shared" si="2"/>
        <v>217.58592867516543</v>
      </c>
    </row>
    <row r="143" spans="2:19" ht="22.5" customHeight="1">
      <c r="B143" s="44">
        <v>2014</v>
      </c>
      <c r="C143" s="25">
        <v>9983348</v>
      </c>
      <c r="D143" s="25">
        <v>12100978</v>
      </c>
      <c r="E143" s="25">
        <v>2665.041</v>
      </c>
      <c r="F143" s="47">
        <v>16.575306133727604</v>
      </c>
      <c r="G143" s="47">
        <v>45.76666666666666</v>
      </c>
      <c r="H143" s="25">
        <v>211630</v>
      </c>
      <c r="I143" s="25">
        <v>4979.833333333333</v>
      </c>
      <c r="J143" s="25">
        <v>203961</v>
      </c>
      <c r="K143" s="25">
        <v>1285100</v>
      </c>
      <c r="L143" s="25">
        <v>2457.1420000000003</v>
      </c>
      <c r="M143" s="25">
        <v>59.228462566086165</v>
      </c>
      <c r="N143" s="48">
        <v>15.119750000000003</v>
      </c>
      <c r="O143" s="48">
        <v>2.1871998189799298</v>
      </c>
      <c r="P143" s="25">
        <v>216.79909926269275</v>
      </c>
      <c r="Q143" s="76">
        <v>472.9166666666667</v>
      </c>
      <c r="R143" s="68">
        <v>63.39194444444444</v>
      </c>
      <c r="S143" s="95">
        <f t="shared" si="2"/>
        <v>220.233521621145</v>
      </c>
    </row>
    <row r="144" spans="2:19" ht="15.75" customHeight="1">
      <c r="B144" s="44">
        <v>2013</v>
      </c>
      <c r="C144" s="25">
        <v>10233578</v>
      </c>
      <c r="D144" s="25">
        <v>12652438</v>
      </c>
      <c r="E144" s="25">
        <v>2841.115</v>
      </c>
      <c r="F144" s="47">
        <v>20.39166666666667</v>
      </c>
      <c r="G144" s="47">
        <v>42.05</v>
      </c>
      <c r="H144" s="25">
        <v>201293</v>
      </c>
      <c r="I144" s="25">
        <v>4920.333333333333</v>
      </c>
      <c r="J144" s="25">
        <v>201203.15</v>
      </c>
      <c r="K144" s="25">
        <v>1250000</v>
      </c>
      <c r="L144" s="25">
        <v>2643.515</v>
      </c>
      <c r="M144" s="25">
        <v>63.68216633816372</v>
      </c>
      <c r="N144" s="48">
        <v>9.630999999999998</v>
      </c>
      <c r="O144" s="48">
        <v>2.0700470097882366</v>
      </c>
      <c r="P144" s="25">
        <v>172.79383878964703</v>
      </c>
      <c r="Q144" s="76">
        <v>474</v>
      </c>
      <c r="R144" s="68">
        <v>42.20875</v>
      </c>
      <c r="S144" s="95">
        <f t="shared" si="2"/>
        <v>224.55079408411245</v>
      </c>
    </row>
    <row r="145" spans="2:19" ht="15.75" customHeight="1">
      <c r="B145" s="44">
        <v>2012</v>
      </c>
      <c r="C145" s="25">
        <v>9296887</v>
      </c>
      <c r="D145" s="25">
        <v>11429247</v>
      </c>
      <c r="E145" s="25">
        <v>2600.05815</v>
      </c>
      <c r="F145" s="47">
        <v>23.225</v>
      </c>
      <c r="G145" s="47">
        <v>39.76666666666666</v>
      </c>
      <c r="H145" s="25">
        <v>188403</v>
      </c>
      <c r="I145" s="25">
        <v>5320.083333333333</v>
      </c>
      <c r="J145" s="25">
        <v>185146</v>
      </c>
      <c r="K145" s="25">
        <v>1190063</v>
      </c>
      <c r="L145" s="25">
        <v>2414</v>
      </c>
      <c r="M145" s="25">
        <v>58.86749200729335</v>
      </c>
      <c r="N145" s="48">
        <v>8.806916666666666</v>
      </c>
      <c r="O145" s="48">
        <v>2.285686488837172</v>
      </c>
      <c r="P145" s="25">
        <v>180.60456256526615</v>
      </c>
      <c r="Q145" s="76">
        <v>481</v>
      </c>
      <c r="R145" s="69">
        <v>38.7075</v>
      </c>
      <c r="S145" s="95">
        <f t="shared" si="2"/>
        <v>227.49164052539942</v>
      </c>
    </row>
    <row r="146" spans="2:19" ht="15.75" customHeight="1">
      <c r="B146" s="44">
        <v>2011</v>
      </c>
      <c r="C146" s="25">
        <v>9024772</v>
      </c>
      <c r="D146" s="25">
        <v>10861916</v>
      </c>
      <c r="E146" s="25">
        <v>2496</v>
      </c>
      <c r="F146" s="47">
        <v>26.153671476946528</v>
      </c>
      <c r="G146" s="47">
        <v>37.4746595121578</v>
      </c>
      <c r="H146" s="25">
        <v>250893</v>
      </c>
      <c r="I146" s="25">
        <v>5104.083333333333</v>
      </c>
      <c r="J146" s="25">
        <v>250680.6</v>
      </c>
      <c r="K146" s="25">
        <v>1492302</v>
      </c>
      <c r="L146" s="25">
        <v>2246.6</v>
      </c>
      <c r="M146" s="25">
        <v>55.47169138331026</v>
      </c>
      <c r="N146" s="48">
        <v>8.201108333333332</v>
      </c>
      <c r="O146" s="48">
        <v>2.3568887271652454</v>
      </c>
      <c r="P146" s="25">
        <v>188.59444132841062</v>
      </c>
      <c r="Q146" s="76">
        <v>481.9166666666667</v>
      </c>
      <c r="R146" s="68">
        <v>32.26291666666667</v>
      </c>
      <c r="S146" s="95">
        <f t="shared" si="2"/>
        <v>229.79371226954802</v>
      </c>
    </row>
    <row r="147" spans="2:19" ht="15.75" customHeight="1">
      <c r="B147" s="44">
        <v>2010</v>
      </c>
      <c r="C147" s="25">
        <v>9726436</v>
      </c>
      <c r="D147" s="25">
        <v>11882707</v>
      </c>
      <c r="E147" s="25">
        <v>2626.6560407154157</v>
      </c>
      <c r="F147" s="47">
        <v>22.704530421574713</v>
      </c>
      <c r="G147" s="47">
        <v>43.270772984429335</v>
      </c>
      <c r="H147" s="25">
        <v>309874</v>
      </c>
      <c r="I147" s="25">
        <v>3967.4568417315277</v>
      </c>
      <c r="J147" s="25">
        <v>315350</v>
      </c>
      <c r="K147" s="25">
        <v>1385011</v>
      </c>
      <c r="L147" s="25">
        <v>2303.442770013223</v>
      </c>
      <c r="M147" s="25">
        <v>57.083333333333336</v>
      </c>
      <c r="N147" s="48">
        <v>6.28875</v>
      </c>
      <c r="O147" s="48">
        <v>1.8815179342341664</v>
      </c>
      <c r="P147" s="25">
        <v>162.51666666666668</v>
      </c>
      <c r="Q147" s="76">
        <v>483.5</v>
      </c>
      <c r="R147" s="68">
        <v>25.081666666666667</v>
      </c>
      <c r="S147" s="95">
        <f t="shared" si="2"/>
        <v>221.04862475489935</v>
      </c>
    </row>
    <row r="148" spans="1:20" s="11" customFormat="1" ht="15.75" customHeight="1">
      <c r="A148" s="55"/>
      <c r="B148" s="44">
        <v>2009</v>
      </c>
      <c r="C148" s="25">
        <v>13486332</v>
      </c>
      <c r="D148" s="25">
        <v>16053026.5</v>
      </c>
      <c r="E148" s="25">
        <v>3376.394889935141</v>
      </c>
      <c r="F148" s="47">
        <v>19.665596254530076</v>
      </c>
      <c r="G148" s="47">
        <v>49.22646603223071</v>
      </c>
      <c r="H148" s="25">
        <v>661379</v>
      </c>
      <c r="I148" s="25">
        <v>2527.6666666666665</v>
      </c>
      <c r="J148" s="25">
        <v>664841.5</v>
      </c>
      <c r="K148" s="25">
        <v>1866411</v>
      </c>
      <c r="L148" s="25">
        <v>2711.8272143330832</v>
      </c>
      <c r="M148" s="25">
        <v>68.53416666666665</v>
      </c>
      <c r="N148" s="48">
        <v>3.217166666666667</v>
      </c>
      <c r="O148" s="48">
        <v>1.0117101926040506</v>
      </c>
      <c r="P148" s="25">
        <v>95.91666666666667</v>
      </c>
      <c r="Q148" s="76">
        <v>484</v>
      </c>
      <c r="R148" s="68">
        <v>14.90486111111111</v>
      </c>
      <c r="S148" s="95">
        <f t="shared" si="2"/>
        <v>210.32762201788807</v>
      </c>
      <c r="T148" s="30"/>
    </row>
    <row r="149" spans="2:19" ht="15.75" customHeight="1">
      <c r="B149" s="44">
        <v>2008</v>
      </c>
      <c r="C149" s="25">
        <v>12209820</v>
      </c>
      <c r="D149" s="25">
        <v>14669271</v>
      </c>
      <c r="E149" s="25">
        <v>3112.231</v>
      </c>
      <c r="F149" s="47">
        <v>21.82106486222</v>
      </c>
      <c r="G149" s="47">
        <v>48.97833540654186</v>
      </c>
      <c r="H149" s="25">
        <v>429361</v>
      </c>
      <c r="I149" s="25">
        <v>3743.510098877724</v>
      </c>
      <c r="J149" s="25">
        <v>434730.5</v>
      </c>
      <c r="K149" s="25">
        <v>1677713</v>
      </c>
      <c r="L149" s="25">
        <v>2680.0623</v>
      </c>
      <c r="M149" s="25">
        <v>68.1914539464854</v>
      </c>
      <c r="N149" s="48">
        <v>3.0445</v>
      </c>
      <c r="O149" s="48">
        <v>1.145825925925926</v>
      </c>
      <c r="P149" s="25">
        <v>97.59194684859804</v>
      </c>
      <c r="Q149" s="76">
        <v>481.8</v>
      </c>
      <c r="R149" s="68">
        <v>12.966500000000002</v>
      </c>
      <c r="S149" s="95">
        <f t="shared" si="2"/>
        <v>212.15989533494883</v>
      </c>
    </row>
    <row r="150" spans="1:53" s="26" customFormat="1" ht="15.75" customHeight="1">
      <c r="A150" s="38"/>
      <c r="B150" s="44">
        <v>2007</v>
      </c>
      <c r="C150" s="25">
        <v>12633388</v>
      </c>
      <c r="D150" s="25">
        <v>14973167</v>
      </c>
      <c r="E150" s="25">
        <v>3216.5919999999996</v>
      </c>
      <c r="F150" s="47">
        <v>24.209706108423084</v>
      </c>
      <c r="G150" s="47">
        <v>47.04786610742151</v>
      </c>
      <c r="H150" s="25">
        <v>539016</v>
      </c>
      <c r="I150" s="25">
        <v>2337.763437947448</v>
      </c>
      <c r="J150" s="25">
        <v>542205.5</v>
      </c>
      <c r="K150" s="25">
        <v>1449604</v>
      </c>
      <c r="L150" s="25">
        <v>2678</v>
      </c>
      <c r="M150" s="25">
        <v>67.987</v>
      </c>
      <c r="N150" s="48">
        <v>2.5671000000000004</v>
      </c>
      <c r="O150" s="48">
        <v>0.9697263533365248</v>
      </c>
      <c r="P150" s="25">
        <v>93.53</v>
      </c>
      <c r="Q150" s="76">
        <v>479.5</v>
      </c>
      <c r="R150" s="68">
        <v>9.431666666666667</v>
      </c>
      <c r="S150" s="95">
        <f t="shared" si="2"/>
        <v>214.82375772607088</v>
      </c>
      <c r="T150" s="3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</row>
    <row r="151" spans="2:19" ht="15.75" customHeight="1">
      <c r="B151" s="44">
        <v>2006</v>
      </c>
      <c r="C151" s="25">
        <v>11402975</v>
      </c>
      <c r="D151" s="25">
        <v>13438696</v>
      </c>
      <c r="E151" s="25">
        <v>3039.585</v>
      </c>
      <c r="F151" s="47">
        <v>29.08466455526539</v>
      </c>
      <c r="G151" s="47">
        <v>40.46383869726152</v>
      </c>
      <c r="H151" s="25">
        <v>565057</v>
      </c>
      <c r="I151" s="25">
        <v>2290.3</v>
      </c>
      <c r="J151" s="25">
        <v>568433.5</v>
      </c>
      <c r="K151" s="25">
        <v>1312911</v>
      </c>
      <c r="L151" s="25">
        <v>2468.199</v>
      </c>
      <c r="M151" s="25">
        <v>63.57</v>
      </c>
      <c r="N151" s="48">
        <v>2.3241</v>
      </c>
      <c r="O151" s="48">
        <v>0.8893185623250469</v>
      </c>
      <c r="P151" s="25">
        <v>92.52337986041874</v>
      </c>
      <c r="Q151" s="76">
        <v>482.6</v>
      </c>
      <c r="R151" s="68">
        <v>8.886166666666666</v>
      </c>
      <c r="S151" s="95">
        <f t="shared" si="2"/>
        <v>226.18154320925186</v>
      </c>
    </row>
    <row r="152" spans="2:19" ht="15.75" customHeight="1">
      <c r="B152" s="44">
        <v>2005</v>
      </c>
      <c r="C152" s="25">
        <v>12030425</v>
      </c>
      <c r="D152" s="25">
        <v>14251709</v>
      </c>
      <c r="E152" s="25">
        <v>3132</v>
      </c>
      <c r="F152" s="47">
        <v>33.071298933607025</v>
      </c>
      <c r="G152" s="47">
        <v>43.72710296350117</v>
      </c>
      <c r="H152" s="25">
        <v>771427</v>
      </c>
      <c r="I152" s="25">
        <v>1642.8</v>
      </c>
      <c r="J152" s="25">
        <v>775214.5</v>
      </c>
      <c r="K152" s="25">
        <v>1389119</v>
      </c>
      <c r="L152" s="25">
        <v>2362</v>
      </c>
      <c r="M152" s="25">
        <v>61.721000000000004</v>
      </c>
      <c r="N152" s="48">
        <v>2.218</v>
      </c>
      <c r="O152" s="48">
        <v>0.7631816670903163</v>
      </c>
      <c r="P152" s="25">
        <v>97.66</v>
      </c>
      <c r="Q152" s="76">
        <v>454</v>
      </c>
      <c r="R152" s="68">
        <v>7.703790000000001</v>
      </c>
      <c r="S152" s="95">
        <f t="shared" si="2"/>
        <v>219.76311753207983</v>
      </c>
    </row>
    <row r="153" spans="2:19" ht="24.75" customHeight="1">
      <c r="B153" s="61" t="s">
        <v>37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70"/>
      <c r="R153" s="70"/>
      <c r="S153" s="95"/>
    </row>
    <row r="154" spans="2:19" ht="15.75" customHeight="1">
      <c r="B154" s="61" t="s">
        <v>41</v>
      </c>
      <c r="C154" s="40">
        <v>0.35081417576547924</v>
      </c>
      <c r="D154" s="40">
        <v>2.4214737023734667</v>
      </c>
      <c r="E154" s="40">
        <v>1.19018806840121</v>
      </c>
      <c r="F154" s="40">
        <v>7.645414744597834</v>
      </c>
      <c r="G154" s="40">
        <v>-7.465404224326278</v>
      </c>
      <c r="H154" s="40">
        <v>-5.229882341822989</v>
      </c>
      <c r="I154" s="40">
        <v>-11.68044445931924</v>
      </c>
      <c r="J154" s="40">
        <v>0.11056035222420935</v>
      </c>
      <c r="K154" s="40">
        <v>-15.372422379581351</v>
      </c>
      <c r="L154" s="40">
        <v>1.5578261248230474</v>
      </c>
      <c r="M154" s="40">
        <v>0.3738682202481636</v>
      </c>
      <c r="N154" s="40">
        <v>17.902081714314022</v>
      </c>
      <c r="O154" s="40">
        <v>2.228486724224732</v>
      </c>
      <c r="P154" s="40">
        <v>6.194357422423424</v>
      </c>
      <c r="Q154" s="77">
        <v>0.2995594713656402</v>
      </c>
      <c r="R154" s="71">
        <v>24.385283794383273</v>
      </c>
      <c r="S154" s="95"/>
    </row>
    <row r="155" spans="2:19" ht="15.75" customHeight="1">
      <c r="B155" s="63" t="s">
        <v>42</v>
      </c>
      <c r="C155" s="40">
        <v>-2.102949721006675</v>
      </c>
      <c r="D155" s="40">
        <v>-2.0425944786293337</v>
      </c>
      <c r="E155" s="40">
        <v>-5.0809277343577985</v>
      </c>
      <c r="F155" s="40">
        <v>-12.500741972188756</v>
      </c>
      <c r="G155" s="40">
        <v>0.7134363852556502</v>
      </c>
      <c r="H155" s="40">
        <v>-0.363152220891938</v>
      </c>
      <c r="I155" s="40">
        <v>-10.612424632477458</v>
      </c>
      <c r="J155" s="40">
        <v>1.4827551159114494</v>
      </c>
      <c r="K155" s="40">
        <v>-12.99608</v>
      </c>
      <c r="L155" s="40">
        <v>-5.602200101001875</v>
      </c>
      <c r="M155" s="40">
        <v>-6.645922424697803</v>
      </c>
      <c r="N155" s="40">
        <v>85.09500571072581</v>
      </c>
      <c r="O155" s="40">
        <v>8.014033787904108</v>
      </c>
      <c r="P155" s="40">
        <v>33.238784422105596</v>
      </c>
      <c r="Q155" s="77">
        <v>0.07032348804500987</v>
      </c>
      <c r="R155" s="71">
        <v>86.81019930701572</v>
      </c>
      <c r="S155" s="95"/>
    </row>
    <row r="156" spans="2:19" ht="15.75" customHeight="1">
      <c r="B156" s="63" t="s">
        <v>43</v>
      </c>
      <c r="C156" s="40">
        <v>7.760490151165644</v>
      </c>
      <c r="D156" s="40">
        <v>8.441089776080602</v>
      </c>
      <c r="E156" s="40">
        <v>3.71921874131933</v>
      </c>
      <c r="F156" s="40">
        <v>-23.175211914584082</v>
      </c>
      <c r="G156" s="40">
        <v>6.49622799664713</v>
      </c>
      <c r="H156" s="40">
        <v>6.4537188898265985</v>
      </c>
      <c r="I156" s="40">
        <v>-17.32898920756253</v>
      </c>
      <c r="J156" s="40">
        <v>10.284046104155632</v>
      </c>
      <c r="K156" s="40">
        <v>-8.614165804667484</v>
      </c>
      <c r="L156" s="40">
        <v>3.372825186412598</v>
      </c>
      <c r="M156" s="40">
        <v>0.989352421531442</v>
      </c>
      <c r="N156" s="40">
        <v>102.41476869505975</v>
      </c>
      <c r="O156" s="40">
        <v>-2.1763795035737776</v>
      </c>
      <c r="P156" s="40">
        <v>27.476519468559623</v>
      </c>
      <c r="Q156" s="77">
        <v>-1.3860013860013898</v>
      </c>
      <c r="R156" s="72">
        <v>103.70793773816445</v>
      </c>
      <c r="S156" s="95"/>
    </row>
    <row r="157" spans="2:19" ht="15.75" customHeight="1">
      <c r="B157" s="63" t="s">
        <v>44</v>
      </c>
      <c r="C157" s="40">
        <v>11.009685341635222</v>
      </c>
      <c r="D157" s="40">
        <v>14.105098953076055</v>
      </c>
      <c r="E157" s="40">
        <v>8.043269230769234</v>
      </c>
      <c r="F157" s="40">
        <v>-31.778002761236092</v>
      </c>
      <c r="G157" s="40">
        <v>13.009699224246486</v>
      </c>
      <c r="H157" s="40">
        <v>-20.060743025911442</v>
      </c>
      <c r="I157" s="40">
        <v>-13.83042988456953</v>
      </c>
      <c r="J157" s="40">
        <v>-18.54714724633657</v>
      </c>
      <c r="K157" s="40">
        <v>-27.122727169165493</v>
      </c>
      <c r="L157" s="40">
        <v>11.075402830944547</v>
      </c>
      <c r="M157" s="40">
        <v>7.1715995716853165</v>
      </c>
      <c r="N157" s="40">
        <v>117.36696157938007</v>
      </c>
      <c r="O157" s="40">
        <v>-5.131657222212205</v>
      </c>
      <c r="P157" s="40">
        <v>22.075925853354363</v>
      </c>
      <c r="Q157" s="77">
        <v>-1.573577727822939</v>
      </c>
      <c r="R157" s="71">
        <v>144.39901331508048</v>
      </c>
      <c r="S157" s="95"/>
    </row>
    <row r="158" spans="2:19" ht="15.75" customHeight="1">
      <c r="B158" s="63" t="s">
        <v>45</v>
      </c>
      <c r="C158" s="40">
        <v>3.0014591161654725</v>
      </c>
      <c r="D158" s="40">
        <v>4.302832679455948</v>
      </c>
      <c r="E158" s="40">
        <v>2.668943257050538</v>
      </c>
      <c r="F158" s="40">
        <v>-21.41411118600732</v>
      </c>
      <c r="G158" s="40">
        <v>-2.1279328306907486</v>
      </c>
      <c r="H158" s="40">
        <v>-35.27627358216565</v>
      </c>
      <c r="I158" s="40">
        <v>10.856068310680445</v>
      </c>
      <c r="J158" s="40">
        <v>-35.25083240843507</v>
      </c>
      <c r="K158" s="40">
        <v>-21.47723014474253</v>
      </c>
      <c r="L158" s="40">
        <v>8.334360744099367</v>
      </c>
      <c r="M158" s="40">
        <v>4.145808405773432</v>
      </c>
      <c r="N158" s="40">
        <v>183.46650765255416</v>
      </c>
      <c r="O158" s="40">
        <v>18.837096149618105</v>
      </c>
      <c r="P158" s="40">
        <v>41.66449206827101</v>
      </c>
      <c r="Q158" s="77">
        <v>-1.8958979662185516</v>
      </c>
      <c r="R158" s="71">
        <v>214.37404478702905</v>
      </c>
      <c r="S158" s="95"/>
    </row>
    <row r="159" spans="2:19" ht="15.75" customHeight="1" thickBot="1">
      <c r="B159" s="64" t="s">
        <v>46</v>
      </c>
      <c r="C159" s="56">
        <v>-25.71463463898116</v>
      </c>
      <c r="D159" s="56">
        <v>-22.79337481938375</v>
      </c>
      <c r="E159" s="56">
        <v>-20.129010737490958</v>
      </c>
      <c r="F159" s="56">
        <v>-9.27019551350895</v>
      </c>
      <c r="G159" s="56">
        <v>-13.969042644110152</v>
      </c>
      <c r="H159" s="56">
        <v>-69.67517867969802</v>
      </c>
      <c r="I159" s="56">
        <v>74.00105499142822</v>
      </c>
      <c r="J159" s="56">
        <v>-69.28794306612929</v>
      </c>
      <c r="K159" s="56">
        <v>-41.73046558341116</v>
      </c>
      <c r="L159" s="56">
        <v>-7.980125473676392</v>
      </c>
      <c r="M159" s="56">
        <v>-13.255093252812078</v>
      </c>
      <c r="N159" s="56">
        <v>454.1055794436097</v>
      </c>
      <c r="O159" s="56">
        <v>121.0061036177815</v>
      </c>
      <c r="P159" s="56">
        <v>140.02961983626597</v>
      </c>
      <c r="Q159" s="78">
        <v>-1.9972451790633672</v>
      </c>
      <c r="R159" s="73">
        <v>429.0237152308625</v>
      </c>
      <c r="S159" s="95"/>
    </row>
    <row r="160" ht="12.75">
      <c r="B160" s="37"/>
    </row>
    <row r="161" ht="12.75">
      <c r="B161" s="37" t="s">
        <v>39</v>
      </c>
    </row>
    <row r="162" ht="12.75">
      <c r="B162" s="49" t="s">
        <v>38</v>
      </c>
    </row>
    <row r="164" ht="12.75">
      <c r="B164" s="37" t="s">
        <v>51</v>
      </c>
    </row>
  </sheetData>
  <mergeCells count="10">
    <mergeCell ref="C5:D5"/>
    <mergeCell ref="N6:P6"/>
    <mergeCell ref="L5:M5"/>
    <mergeCell ref="N5:Q5"/>
    <mergeCell ref="C6:D6"/>
    <mergeCell ref="F6:G6"/>
    <mergeCell ref="H6:I6"/>
    <mergeCell ref="J6:K6"/>
    <mergeCell ref="H5:K5"/>
    <mergeCell ref="F5:G5"/>
  </mergeCells>
  <printOptions/>
  <pageMargins left="0.33" right="0.17" top="0.6692913385826772" bottom="0.5511811023622047" header="0.5905511811023623" footer="0.31496062992125984"/>
  <pageSetup fitToHeight="1" fitToWidth="1" horizontalDpi="96" verticalDpi="96" orientation="portrait" paperSize="9" scale="48" r:id="rId1"/>
  <headerFooter alignWithMargins="0">
    <oddHeader>&amp;CINDICADORES PECUARIOS</oddHeader>
    <oddFooter>&amp;CFuente: Elaborado a partir de datos SAGPyA, Area de Mercados Ganaderos, SENASA, INDEC y estimaciones propias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Stella</cp:lastModifiedBy>
  <cp:lastPrinted>2014-11-13T18:31:32Z</cp:lastPrinted>
  <dcterms:created xsi:type="dcterms:W3CDTF">2009-10-05T19:49:07Z</dcterms:created>
  <dcterms:modified xsi:type="dcterms:W3CDTF">2016-02-04T22:36:39Z</dcterms:modified>
  <cp:category/>
  <cp:version/>
  <cp:contentType/>
  <cp:contentStatus/>
</cp:coreProperties>
</file>